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slicerCaches/slicerCache9.xml" ContentType="application/vnd.ms-excel.slicerCache+xml"/>
  <Override PartName="/xl/slicerCaches/slicerCache10.xml" ContentType="application/vnd.ms-excel.slicerCache+xml"/>
  <Override PartName="/xl/slicerCaches/slicerCache11.xml" ContentType="application/vnd.ms-excel.slicerCache+xml"/>
  <Override PartName="/xl/slicerCaches/slicerCache12.xml" ContentType="application/vnd.ms-excel.slicerCache+xml"/>
  <Override PartName="/xl/slicerCaches/slicerCache1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pivotTables/pivotTable9.xml" ContentType="application/vnd.openxmlformats-officedocument.spreadsheetml.pivotTable+xml"/>
  <Override PartName="/xl/pivotTables/pivotTable10.xml" ContentType="application/vnd.openxmlformats-officedocument.spreadsheetml.pivotTable+xml"/>
  <Override PartName="/xl/pivotTables/pivotTable11.xml" ContentType="application/vnd.openxmlformats-officedocument.spreadsheetml.pivotTable+xml"/>
  <Override PartName="/xl/pivotTables/pivotTable12.xml" ContentType="application/vnd.openxmlformats-officedocument.spreadsheetml.pivotTable+xml"/>
  <Override PartName="/xl/pivotTables/pivotTable13.xml" ContentType="application/vnd.openxmlformats-officedocument.spreadsheetml.pivotTable+xml"/>
  <Override PartName="/xl/pivotTables/pivotTable14.xml" ContentType="application/vnd.openxmlformats-officedocument.spreadsheetml.pivotTable+xml"/>
  <Override PartName="/xl/pivotTables/pivotTable15.xml" ContentType="application/vnd.openxmlformats-officedocument.spreadsheetml.pivotTable+xml"/>
  <Override PartName="/xl/pivotTables/pivotTable16.xml" ContentType="application/vnd.openxmlformats-officedocument.spreadsheetml.pivotTable+xml"/>
  <Override PartName="/xl/pivotTables/pivotTable17.xml" ContentType="application/vnd.openxmlformats-officedocument.spreadsheetml.pivotTable+xml"/>
  <Override PartName="/xl/pivotTables/pivotTable18.xml" ContentType="application/vnd.openxmlformats-officedocument.spreadsheetml.pivotTable+xml"/>
  <Override PartName="/xl/pivotTables/pivotTable19.xml" ContentType="application/vnd.openxmlformats-officedocument.spreadsheetml.pivotTable+xml"/>
  <Override PartName="/xl/pivotTables/pivotTable20.xml" ContentType="application/vnd.openxmlformats-officedocument.spreadsheetml.pivotTable+xml"/>
  <Override PartName="/xl/pivotTables/pivotTable2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hidePivotFieldList="1" defaultThemeVersion="124226"/>
  <mc:AlternateContent xmlns:mc="http://schemas.openxmlformats.org/markup-compatibility/2006">
    <mc:Choice Requires="x15">
      <x15ac:absPath xmlns:x15ac="http://schemas.microsoft.com/office/spreadsheetml/2010/11/ac" url="C:\Users\DELL\Downloads\"/>
    </mc:Choice>
  </mc:AlternateContent>
  <xr:revisionPtr revIDLastSave="0" documentId="8_{350DA03C-8B47-4AC8-9AD7-C6CD93F8E301}" xr6:coauthVersionLast="47" xr6:coauthVersionMax="47" xr10:uidLastSave="{00000000-0000-0000-0000-000000000000}"/>
  <bookViews>
    <workbookView xWindow="-110" yWindow="-110" windowWidth="19420" windowHeight="11020" tabRatio="594" xr2:uid="{00000000-000D-0000-FFFF-FFFF00000000}"/>
  </bookViews>
  <sheets>
    <sheet name="Investment_Dashboard" sheetId="4" r:id="rId1"/>
    <sheet name="Sheet1" sheetId="1" state="hidden" r:id="rId2"/>
  </sheets>
  <definedNames>
    <definedName name="_xlnm._FilterDatabase" localSheetId="1" hidden="1">Sheet1!$A$1:$BT$106</definedName>
    <definedName name="_xlnm.Print_Area" localSheetId="0">Investment_Dashboard!$A$1:$O$40</definedName>
    <definedName name="Slicer_Capital_Costs_SR_">#N/A</definedName>
    <definedName name="Slicer_Jobs_per_Million_Invested_">#N/A</definedName>
    <definedName name="Slicer_Location">#N/A</definedName>
    <definedName name="Slicer_Operating_Expenses_SR_">#N/A</definedName>
    <definedName name="Slicer_Opportunity_Name_">#N/A</definedName>
    <definedName name="Slicer_Payback_Period_Years_">#N/A</definedName>
    <definedName name="Slicer_Project_Size">#N/A</definedName>
    <definedName name="Slicer_Qeema_Recommendation">#N/A</definedName>
    <definedName name="Slicer_Score_IRR">#N/A</definedName>
    <definedName name="Slicer_Score_Value_Added">#N/A</definedName>
    <definedName name="Slicer_Sector">#N/A</definedName>
    <definedName name="Slicer_Total_Investments_SR_">#N/A</definedName>
    <definedName name="Slicer_Workforce_">#N/A</definedName>
  </definedNames>
  <calcPr calcId="191028"/>
  <pivotCaches>
    <pivotCache cacheId="16" r:id="rId3"/>
  </pivotCaches>
  <extLst>
    <ext xmlns:x14="http://schemas.microsoft.com/office/spreadsheetml/2009/9/main" uri="{BBE1A952-AA13-448e-AADC-164F8A28A991}">
      <x14:slicerCaches>
        <x14:slicerCache r:id="rId4"/>
        <x14:slicerCache r:id="rId5"/>
        <x14:slicerCache r:id="rId6"/>
        <x14:slicerCache r:id="rId7"/>
        <x14:slicerCache r:id="rId8"/>
        <x14:slicerCache r:id="rId9"/>
        <x14:slicerCache r:id="rId10"/>
        <x14:slicerCache r:id="rId11"/>
        <x14:slicerCache r:id="rId12"/>
        <x14:slicerCache r:id="rId13"/>
        <x14:slicerCache r:id="rId14"/>
        <x14:slicerCache r:id="rId15"/>
        <x14:slicerCache r:id="rId16"/>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1" l="1"/>
  <c r="C4" i="1"/>
  <c r="C5" i="1"/>
  <c r="C6" i="1"/>
  <c r="C7" i="1"/>
  <c r="C8" i="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C93" i="1"/>
  <c r="C94" i="1"/>
  <c r="C95" i="1"/>
  <c r="C96" i="1"/>
  <c r="C97" i="1"/>
  <c r="C98" i="1"/>
  <c r="C99" i="1"/>
  <c r="C100" i="1"/>
  <c r="C101" i="1"/>
  <c r="C102" i="1"/>
  <c r="C103" i="1"/>
  <c r="C104" i="1"/>
  <c r="C105" i="1"/>
  <c r="C106" i="1"/>
  <c r="C2" i="1"/>
  <c r="AX3" i="1"/>
  <c r="AX4" i="1"/>
  <c r="AX5" i="1"/>
  <c r="AX6" i="1"/>
  <c r="AX7" i="1"/>
  <c r="AX8" i="1"/>
  <c r="AX9" i="1"/>
  <c r="AX10" i="1"/>
  <c r="AX11" i="1"/>
  <c r="AX12" i="1"/>
  <c r="AX13" i="1"/>
  <c r="AX14" i="1"/>
  <c r="AX15" i="1"/>
  <c r="AX16" i="1"/>
  <c r="AX17" i="1"/>
  <c r="AX18" i="1"/>
  <c r="AX19" i="1"/>
  <c r="AX20" i="1"/>
  <c r="AX21" i="1"/>
  <c r="AX22" i="1"/>
  <c r="AX23" i="1"/>
  <c r="AX24" i="1"/>
  <c r="AX25" i="1"/>
  <c r="AX26" i="1"/>
  <c r="AX27" i="1"/>
  <c r="AX28" i="1"/>
  <c r="AX29" i="1"/>
  <c r="AX30" i="1"/>
  <c r="AX31" i="1"/>
  <c r="AX32" i="1"/>
  <c r="AX33" i="1"/>
  <c r="AX34" i="1"/>
  <c r="AX35" i="1"/>
  <c r="AX36" i="1"/>
  <c r="AX37" i="1"/>
  <c r="AX38" i="1"/>
  <c r="AX39" i="1"/>
  <c r="AX40" i="1"/>
  <c r="AX41" i="1"/>
  <c r="AX42" i="1"/>
  <c r="AX43" i="1"/>
  <c r="AX44" i="1"/>
  <c r="AX45" i="1"/>
  <c r="AX46" i="1"/>
  <c r="AX47" i="1"/>
  <c r="AX48" i="1"/>
  <c r="AX49" i="1"/>
  <c r="AX50" i="1"/>
  <c r="AX51" i="1"/>
  <c r="AX52" i="1"/>
  <c r="AX53" i="1"/>
  <c r="AX54" i="1"/>
  <c r="AX55" i="1"/>
  <c r="AX56" i="1"/>
  <c r="AX57" i="1"/>
  <c r="AX58" i="1"/>
  <c r="AX59" i="1"/>
  <c r="AX60" i="1"/>
  <c r="AX61" i="1"/>
  <c r="AX62" i="1"/>
  <c r="AX63" i="1"/>
  <c r="AX64" i="1"/>
  <c r="AX65" i="1"/>
  <c r="AX66" i="1"/>
  <c r="AX67" i="1"/>
  <c r="AX68" i="1"/>
  <c r="AX69" i="1"/>
  <c r="AX70" i="1"/>
  <c r="AX71" i="1"/>
  <c r="AX72" i="1"/>
  <c r="AX73" i="1"/>
  <c r="AX74" i="1"/>
  <c r="AX75" i="1"/>
  <c r="AX76" i="1"/>
  <c r="AX77" i="1"/>
  <c r="AX78" i="1"/>
  <c r="AX79" i="1"/>
  <c r="AX80" i="1"/>
  <c r="AX81" i="1"/>
  <c r="AX82" i="1"/>
  <c r="AX83" i="1"/>
  <c r="AX84" i="1"/>
  <c r="AX85" i="1"/>
  <c r="AX86" i="1"/>
  <c r="AX87" i="1"/>
  <c r="AX88" i="1"/>
  <c r="AX89" i="1"/>
  <c r="AX90" i="1"/>
  <c r="AX91" i="1"/>
  <c r="AX92" i="1"/>
  <c r="AX93" i="1"/>
  <c r="AX94" i="1"/>
  <c r="AX95" i="1"/>
  <c r="AX96" i="1"/>
  <c r="AX97" i="1"/>
  <c r="AX98" i="1"/>
  <c r="AX99" i="1"/>
  <c r="AX100" i="1"/>
  <c r="AX101" i="1"/>
  <c r="AX102" i="1"/>
  <c r="AX103" i="1"/>
  <c r="AX104" i="1"/>
  <c r="AX105" i="1"/>
  <c r="AX106" i="1"/>
  <c r="AX2" i="1"/>
  <c r="AO3" i="1"/>
  <c r="AO4" i="1"/>
  <c r="AO5" i="1"/>
  <c r="AO6" i="1"/>
  <c r="AO7" i="1"/>
  <c r="AO8" i="1"/>
  <c r="AO9" i="1"/>
  <c r="AO10" i="1"/>
  <c r="AO11" i="1"/>
  <c r="AO12" i="1"/>
  <c r="AO13" i="1"/>
  <c r="AO14" i="1"/>
  <c r="AO15" i="1"/>
  <c r="AO16" i="1"/>
  <c r="AO17" i="1"/>
  <c r="AO18" i="1"/>
  <c r="AO19" i="1"/>
  <c r="AO20" i="1"/>
  <c r="AO21" i="1"/>
  <c r="AO22" i="1"/>
  <c r="AO23" i="1"/>
  <c r="AO24" i="1"/>
  <c r="AO25" i="1"/>
  <c r="AO26" i="1"/>
  <c r="AO27" i="1"/>
  <c r="AO28" i="1"/>
  <c r="AO29" i="1"/>
  <c r="AO30" i="1"/>
  <c r="AO31" i="1"/>
  <c r="AO32" i="1"/>
  <c r="AO33" i="1"/>
  <c r="AO34" i="1"/>
  <c r="AO35" i="1"/>
  <c r="AO36" i="1"/>
  <c r="AO37" i="1"/>
  <c r="AO38" i="1"/>
  <c r="AO39" i="1"/>
  <c r="AO40" i="1"/>
  <c r="AO41" i="1"/>
  <c r="AO42" i="1"/>
  <c r="AO43" i="1"/>
  <c r="AO44" i="1"/>
  <c r="AO45" i="1"/>
  <c r="AO46" i="1"/>
  <c r="AO47" i="1"/>
  <c r="AO48" i="1"/>
  <c r="AO49" i="1"/>
  <c r="AO50" i="1"/>
  <c r="AO51" i="1"/>
  <c r="AO52" i="1"/>
  <c r="AO53" i="1"/>
  <c r="AO54" i="1"/>
  <c r="AO55" i="1"/>
  <c r="AO56" i="1"/>
  <c r="AO57" i="1"/>
  <c r="AO58" i="1"/>
  <c r="AO59" i="1"/>
  <c r="AO60" i="1"/>
  <c r="AO61" i="1"/>
  <c r="AO62" i="1"/>
  <c r="AO63" i="1"/>
  <c r="AO64" i="1"/>
  <c r="AO65" i="1"/>
  <c r="AO66" i="1"/>
  <c r="AO67" i="1"/>
  <c r="AO68" i="1"/>
  <c r="AO69" i="1"/>
  <c r="AO70" i="1"/>
  <c r="AO71" i="1"/>
  <c r="AO72" i="1"/>
  <c r="AO73" i="1"/>
  <c r="AO74" i="1"/>
  <c r="AO75" i="1"/>
  <c r="AO76" i="1"/>
  <c r="AO77" i="1"/>
  <c r="AO78" i="1"/>
  <c r="AO79" i="1"/>
  <c r="AO80" i="1"/>
  <c r="AO81" i="1"/>
  <c r="AO82" i="1"/>
  <c r="AO83" i="1"/>
  <c r="AO84" i="1"/>
  <c r="AO85" i="1"/>
  <c r="AO86" i="1"/>
  <c r="AO87" i="1"/>
  <c r="AO88" i="1"/>
  <c r="AO89" i="1"/>
  <c r="AO90" i="1"/>
  <c r="AO91" i="1"/>
  <c r="AO92" i="1"/>
  <c r="AO93" i="1"/>
  <c r="AO94" i="1"/>
  <c r="AO95" i="1"/>
  <c r="AO96" i="1"/>
  <c r="AO97" i="1"/>
  <c r="AO98" i="1"/>
  <c r="AO99" i="1"/>
  <c r="AO100" i="1"/>
  <c r="AO101" i="1"/>
  <c r="AO102" i="1"/>
  <c r="AO103" i="1"/>
  <c r="AO104" i="1"/>
  <c r="AO105" i="1"/>
  <c r="AO106" i="1"/>
  <c r="AO2" i="1"/>
  <c r="AL3" i="1"/>
  <c r="AL4" i="1"/>
  <c r="AL5" i="1"/>
  <c r="AL6" i="1"/>
  <c r="AL7" i="1"/>
  <c r="AL8" i="1"/>
  <c r="AL9" i="1"/>
  <c r="AL10" i="1"/>
  <c r="AL11" i="1"/>
  <c r="AL12" i="1"/>
  <c r="AL13" i="1"/>
  <c r="AL14" i="1"/>
  <c r="AL15" i="1"/>
  <c r="AL16" i="1"/>
  <c r="AL17" i="1"/>
  <c r="AL18" i="1"/>
  <c r="AL19" i="1"/>
  <c r="AL20" i="1"/>
  <c r="AL21" i="1"/>
  <c r="AL22" i="1"/>
  <c r="AL23" i="1"/>
  <c r="AL24" i="1"/>
  <c r="AL25" i="1"/>
  <c r="AL26" i="1"/>
  <c r="AL27" i="1"/>
  <c r="AL28" i="1"/>
  <c r="AL29" i="1"/>
  <c r="AL30" i="1"/>
  <c r="AL31" i="1"/>
  <c r="AL32" i="1"/>
  <c r="AL33" i="1"/>
  <c r="AL34" i="1"/>
  <c r="AL35" i="1"/>
  <c r="AL36" i="1"/>
  <c r="AL37" i="1"/>
  <c r="AL38" i="1"/>
  <c r="AL39" i="1"/>
  <c r="AL40" i="1"/>
  <c r="AL41" i="1"/>
  <c r="AL42" i="1"/>
  <c r="AL43" i="1"/>
  <c r="AL44" i="1"/>
  <c r="AL45" i="1"/>
  <c r="AL46" i="1"/>
  <c r="AL47" i="1"/>
  <c r="AL48" i="1"/>
  <c r="AL49" i="1"/>
  <c r="AL50" i="1"/>
  <c r="AL51" i="1"/>
  <c r="AL52" i="1"/>
  <c r="AL53" i="1"/>
  <c r="AL54" i="1"/>
  <c r="AL55" i="1"/>
  <c r="AL56" i="1"/>
  <c r="AL57" i="1"/>
  <c r="AL58" i="1"/>
  <c r="AL59" i="1"/>
  <c r="AL60" i="1"/>
  <c r="AL61" i="1"/>
  <c r="AL62" i="1"/>
  <c r="AL63" i="1"/>
  <c r="AL64" i="1"/>
  <c r="AL65" i="1"/>
  <c r="AL66" i="1"/>
  <c r="AL67" i="1"/>
  <c r="AL68" i="1"/>
  <c r="AL69" i="1"/>
  <c r="AL70" i="1"/>
  <c r="AL71" i="1"/>
  <c r="AL72" i="1"/>
  <c r="AL73" i="1"/>
  <c r="AL74" i="1"/>
  <c r="AL75" i="1"/>
  <c r="AL76" i="1"/>
  <c r="AL77" i="1"/>
  <c r="AL78" i="1"/>
  <c r="AL79" i="1"/>
  <c r="AL80" i="1"/>
  <c r="AL81" i="1"/>
  <c r="AL82" i="1"/>
  <c r="AL83" i="1"/>
  <c r="AL84" i="1"/>
  <c r="AL85" i="1"/>
  <c r="AL86" i="1"/>
  <c r="AL87" i="1"/>
  <c r="AL88" i="1"/>
  <c r="AL89" i="1"/>
  <c r="AL90" i="1"/>
  <c r="AL91" i="1"/>
  <c r="AL92" i="1"/>
  <c r="AL93" i="1"/>
  <c r="AL94" i="1"/>
  <c r="AL95" i="1"/>
  <c r="AL96" i="1"/>
  <c r="AL97" i="1"/>
  <c r="AL98" i="1"/>
  <c r="AL99" i="1"/>
  <c r="AL100" i="1"/>
  <c r="AL101" i="1"/>
  <c r="AL102" i="1"/>
  <c r="AL103" i="1"/>
  <c r="AL104" i="1"/>
  <c r="AL105" i="1"/>
  <c r="AL106" i="1"/>
  <c r="AL2" i="1"/>
  <c r="AI3" i="1"/>
  <c r="AI4" i="1"/>
  <c r="AI5" i="1"/>
  <c r="AI6" i="1"/>
  <c r="AI7" i="1"/>
  <c r="AI8" i="1"/>
  <c r="AI9" i="1"/>
  <c r="AI10" i="1"/>
  <c r="AI11" i="1"/>
  <c r="AI12" i="1"/>
  <c r="AI13" i="1"/>
  <c r="AI14" i="1"/>
  <c r="AI15" i="1"/>
  <c r="AI16" i="1"/>
  <c r="AI17" i="1"/>
  <c r="AI18" i="1"/>
  <c r="AI19" i="1"/>
  <c r="AI20" i="1"/>
  <c r="AI21" i="1"/>
  <c r="AI22" i="1"/>
  <c r="AI23" i="1"/>
  <c r="AI24" i="1"/>
  <c r="AI25" i="1"/>
  <c r="AI26" i="1"/>
  <c r="AI27" i="1"/>
  <c r="AI28" i="1"/>
  <c r="AI29" i="1"/>
  <c r="AI30" i="1"/>
  <c r="AI31" i="1"/>
  <c r="AI32" i="1"/>
  <c r="AI33" i="1"/>
  <c r="AI34" i="1"/>
  <c r="AI35" i="1"/>
  <c r="AI36" i="1"/>
  <c r="AI37" i="1"/>
  <c r="AI38" i="1"/>
  <c r="AI39" i="1"/>
  <c r="AI40" i="1"/>
  <c r="AI41" i="1"/>
  <c r="AI42" i="1"/>
  <c r="AI43" i="1"/>
  <c r="AI44" i="1"/>
  <c r="AI45" i="1"/>
  <c r="AI46" i="1"/>
  <c r="AI47" i="1"/>
  <c r="AI48" i="1"/>
  <c r="AI49" i="1"/>
  <c r="AI50" i="1"/>
  <c r="AI51" i="1"/>
  <c r="AI52" i="1"/>
  <c r="AI53" i="1"/>
  <c r="AI54" i="1"/>
  <c r="AI55" i="1"/>
  <c r="AI56" i="1"/>
  <c r="AI57" i="1"/>
  <c r="AI58" i="1"/>
  <c r="AI59" i="1"/>
  <c r="AI60" i="1"/>
  <c r="AI61" i="1"/>
  <c r="AI62" i="1"/>
  <c r="AI63" i="1"/>
  <c r="AI64" i="1"/>
  <c r="AI65" i="1"/>
  <c r="AI66" i="1"/>
  <c r="AI67" i="1"/>
  <c r="AI68" i="1"/>
  <c r="AI69" i="1"/>
  <c r="AI70" i="1"/>
  <c r="AI71" i="1"/>
  <c r="AI72" i="1"/>
  <c r="AI73" i="1"/>
  <c r="AI74" i="1"/>
  <c r="AI75" i="1"/>
  <c r="AI76" i="1"/>
  <c r="AI77" i="1"/>
  <c r="AI78" i="1"/>
  <c r="AI79" i="1"/>
  <c r="AI80" i="1"/>
  <c r="AI81" i="1"/>
  <c r="AI82" i="1"/>
  <c r="AI83" i="1"/>
  <c r="AI84" i="1"/>
  <c r="AI85" i="1"/>
  <c r="AI86" i="1"/>
  <c r="AI87" i="1"/>
  <c r="AI88" i="1"/>
  <c r="AI89" i="1"/>
  <c r="AI90" i="1"/>
  <c r="AI91" i="1"/>
  <c r="AI92" i="1"/>
  <c r="AI93" i="1"/>
  <c r="AI94" i="1"/>
  <c r="AI95" i="1"/>
  <c r="AI96" i="1"/>
  <c r="AI97" i="1"/>
  <c r="AI98" i="1"/>
  <c r="AI99" i="1"/>
  <c r="AI100" i="1"/>
  <c r="AI101" i="1"/>
  <c r="AI102" i="1"/>
  <c r="AI103" i="1"/>
  <c r="AI104" i="1"/>
  <c r="AI105" i="1"/>
  <c r="AI106" i="1"/>
  <c r="AI2" i="1"/>
  <c r="X3" i="1"/>
  <c r="X4" i="1"/>
  <c r="X5" i="1"/>
  <c r="X6" i="1"/>
  <c r="X7" i="1"/>
  <c r="X8" i="1"/>
  <c r="X9" i="1"/>
  <c r="X10" i="1"/>
  <c r="X11" i="1"/>
  <c r="X12" i="1"/>
  <c r="X13" i="1"/>
  <c r="X14" i="1"/>
  <c r="X15" i="1"/>
  <c r="X16" i="1"/>
  <c r="X17" i="1"/>
  <c r="X18" i="1"/>
  <c r="X19" i="1"/>
  <c r="X20" i="1"/>
  <c r="X21" i="1"/>
  <c r="X22" i="1"/>
  <c r="X23" i="1"/>
  <c r="X24" i="1"/>
  <c r="X25" i="1"/>
  <c r="X26" i="1"/>
  <c r="X27" i="1"/>
  <c r="X28" i="1"/>
  <c r="X29" i="1"/>
  <c r="X30" i="1"/>
  <c r="X31" i="1"/>
  <c r="X32" i="1"/>
  <c r="X33" i="1"/>
  <c r="X34" i="1"/>
  <c r="X35" i="1"/>
  <c r="X36" i="1"/>
  <c r="X37" i="1"/>
  <c r="X38" i="1"/>
  <c r="X39" i="1"/>
  <c r="X40" i="1"/>
  <c r="X41" i="1"/>
  <c r="X42" i="1"/>
  <c r="X43" i="1"/>
  <c r="X44" i="1"/>
  <c r="X45" i="1"/>
  <c r="X46" i="1"/>
  <c r="X47" i="1"/>
  <c r="X48" i="1"/>
  <c r="X49" i="1"/>
  <c r="X50" i="1"/>
  <c r="X51" i="1"/>
  <c r="X52" i="1"/>
  <c r="X53" i="1"/>
  <c r="X54" i="1"/>
  <c r="X55" i="1"/>
  <c r="X56" i="1"/>
  <c r="X57" i="1"/>
  <c r="X58" i="1"/>
  <c r="X59" i="1"/>
  <c r="X60" i="1"/>
  <c r="X61" i="1"/>
  <c r="X62" i="1"/>
  <c r="X63" i="1"/>
  <c r="X64" i="1"/>
  <c r="X65" i="1"/>
  <c r="X66" i="1"/>
  <c r="X67" i="1"/>
  <c r="X68" i="1"/>
  <c r="X69" i="1"/>
  <c r="X70" i="1"/>
  <c r="X71" i="1"/>
  <c r="X72" i="1"/>
  <c r="X73" i="1"/>
  <c r="X74" i="1"/>
  <c r="X75" i="1"/>
  <c r="X76" i="1"/>
  <c r="X77" i="1"/>
  <c r="X78" i="1"/>
  <c r="X79" i="1"/>
  <c r="X80" i="1"/>
  <c r="X81" i="1"/>
  <c r="X82" i="1"/>
  <c r="X83" i="1"/>
  <c r="X84" i="1"/>
  <c r="X85" i="1"/>
  <c r="X86" i="1"/>
  <c r="X87" i="1"/>
  <c r="X88" i="1"/>
  <c r="X89" i="1"/>
  <c r="X90" i="1"/>
  <c r="X91" i="1"/>
  <c r="X92" i="1"/>
  <c r="X93" i="1"/>
  <c r="X94" i="1"/>
  <c r="X95" i="1"/>
  <c r="X96" i="1"/>
  <c r="X97" i="1"/>
  <c r="X98" i="1"/>
  <c r="X99" i="1"/>
  <c r="X100" i="1"/>
  <c r="X101" i="1"/>
  <c r="X102" i="1"/>
  <c r="X103" i="1"/>
  <c r="X104" i="1"/>
  <c r="X105" i="1"/>
  <c r="X106" i="1"/>
  <c r="X2" i="1"/>
  <c r="U3" i="1"/>
  <c r="U4" i="1"/>
  <c r="U5" i="1"/>
  <c r="U6" i="1"/>
  <c r="U7" i="1"/>
  <c r="U8" i="1"/>
  <c r="U9" i="1"/>
  <c r="U10" i="1"/>
  <c r="U11" i="1"/>
  <c r="U12" i="1"/>
  <c r="U13" i="1"/>
  <c r="U14" i="1"/>
  <c r="U15" i="1"/>
  <c r="U16" i="1"/>
  <c r="U17" i="1"/>
  <c r="U18" i="1"/>
  <c r="U19" i="1"/>
  <c r="U20" i="1"/>
  <c r="U21" i="1"/>
  <c r="U22" i="1"/>
  <c r="U23" i="1"/>
  <c r="U24" i="1"/>
  <c r="U25" i="1"/>
  <c r="U26" i="1"/>
  <c r="U27" i="1"/>
  <c r="U28" i="1"/>
  <c r="U29" i="1"/>
  <c r="U30" i="1"/>
  <c r="U31" i="1"/>
  <c r="U32" i="1"/>
  <c r="U33" i="1"/>
  <c r="U34" i="1"/>
  <c r="U35" i="1"/>
  <c r="U36" i="1"/>
  <c r="U37" i="1"/>
  <c r="U38" i="1"/>
  <c r="U39" i="1"/>
  <c r="U40" i="1"/>
  <c r="U41" i="1"/>
  <c r="U42" i="1"/>
  <c r="U43" i="1"/>
  <c r="U44" i="1"/>
  <c r="U45" i="1"/>
  <c r="U46" i="1"/>
  <c r="U47" i="1"/>
  <c r="U48" i="1"/>
  <c r="U49" i="1"/>
  <c r="U50" i="1"/>
  <c r="U51" i="1"/>
  <c r="U52" i="1"/>
  <c r="U53" i="1"/>
  <c r="U54" i="1"/>
  <c r="U55" i="1"/>
  <c r="U56" i="1"/>
  <c r="U57" i="1"/>
  <c r="U58" i="1"/>
  <c r="U59" i="1"/>
  <c r="U60" i="1"/>
  <c r="U61" i="1"/>
  <c r="U62" i="1"/>
  <c r="U63" i="1"/>
  <c r="U64" i="1"/>
  <c r="U65" i="1"/>
  <c r="U66" i="1"/>
  <c r="U67" i="1"/>
  <c r="U68" i="1"/>
  <c r="U69" i="1"/>
  <c r="U70" i="1"/>
  <c r="U71" i="1"/>
  <c r="U72" i="1"/>
  <c r="U73" i="1"/>
  <c r="U74" i="1"/>
  <c r="U75" i="1"/>
  <c r="U76" i="1"/>
  <c r="U77" i="1"/>
  <c r="U78" i="1"/>
  <c r="U79" i="1"/>
  <c r="U80" i="1"/>
  <c r="U81" i="1"/>
  <c r="U82" i="1"/>
  <c r="U83" i="1"/>
  <c r="U84" i="1"/>
  <c r="U85" i="1"/>
  <c r="U86" i="1"/>
  <c r="U87" i="1"/>
  <c r="U88" i="1"/>
  <c r="U89" i="1"/>
  <c r="U90" i="1"/>
  <c r="U91" i="1"/>
  <c r="U92" i="1"/>
  <c r="U93" i="1"/>
  <c r="U94" i="1"/>
  <c r="U95" i="1"/>
  <c r="U96" i="1"/>
  <c r="U97" i="1"/>
  <c r="U98" i="1"/>
  <c r="U99" i="1"/>
  <c r="U100" i="1"/>
  <c r="U101" i="1"/>
  <c r="U102" i="1"/>
  <c r="U103" i="1"/>
  <c r="U104" i="1"/>
  <c r="U105" i="1"/>
  <c r="U106" i="1"/>
  <c r="U2" i="1"/>
  <c r="R3" i="1"/>
  <c r="R4" i="1"/>
  <c r="R5" i="1"/>
  <c r="R6" i="1"/>
  <c r="R7" i="1"/>
  <c r="R8" i="1"/>
  <c r="R9" i="1"/>
  <c r="R10" i="1"/>
  <c r="R11" i="1"/>
  <c r="R12" i="1"/>
  <c r="R13" i="1"/>
  <c r="R14" i="1"/>
  <c r="R15" i="1"/>
  <c r="R16" i="1"/>
  <c r="R17" i="1"/>
  <c r="R18" i="1"/>
  <c r="R19" i="1"/>
  <c r="R20" i="1"/>
  <c r="R21" i="1"/>
  <c r="R22" i="1"/>
  <c r="R23" i="1"/>
  <c r="R24" i="1"/>
  <c r="R25" i="1"/>
  <c r="R26" i="1"/>
  <c r="R27" i="1"/>
  <c r="R28" i="1"/>
  <c r="R29" i="1"/>
  <c r="R30" i="1"/>
  <c r="R31" i="1"/>
  <c r="R32" i="1"/>
  <c r="R33" i="1"/>
  <c r="R34" i="1"/>
  <c r="R35" i="1"/>
  <c r="R36" i="1"/>
  <c r="R37" i="1"/>
  <c r="R38" i="1"/>
  <c r="R39" i="1"/>
  <c r="R40" i="1"/>
  <c r="R41" i="1"/>
  <c r="R42" i="1"/>
  <c r="R43" i="1"/>
  <c r="R44" i="1"/>
  <c r="R45" i="1"/>
  <c r="R46" i="1"/>
  <c r="R47" i="1"/>
  <c r="R48" i="1"/>
  <c r="R49" i="1"/>
  <c r="R50" i="1"/>
  <c r="R51" i="1"/>
  <c r="R52" i="1"/>
  <c r="R53" i="1"/>
  <c r="R54" i="1"/>
  <c r="R55" i="1"/>
  <c r="R56" i="1"/>
  <c r="R57" i="1"/>
  <c r="R58" i="1"/>
  <c r="R59" i="1"/>
  <c r="R60" i="1"/>
  <c r="R61" i="1"/>
  <c r="R62" i="1"/>
  <c r="R63" i="1"/>
  <c r="R64" i="1"/>
  <c r="R65" i="1"/>
  <c r="R66" i="1"/>
  <c r="R67" i="1"/>
  <c r="R68" i="1"/>
  <c r="R69" i="1"/>
  <c r="R70" i="1"/>
  <c r="R71" i="1"/>
  <c r="R72" i="1"/>
  <c r="R73" i="1"/>
  <c r="R74" i="1"/>
  <c r="R75" i="1"/>
  <c r="R76" i="1"/>
  <c r="R77" i="1"/>
  <c r="R78" i="1"/>
  <c r="R79" i="1"/>
  <c r="R80" i="1"/>
  <c r="R81" i="1"/>
  <c r="R82" i="1"/>
  <c r="R83" i="1"/>
  <c r="R84" i="1"/>
  <c r="R85" i="1"/>
  <c r="R86" i="1"/>
  <c r="R87" i="1"/>
  <c r="R88" i="1"/>
  <c r="R89" i="1"/>
  <c r="R90" i="1"/>
  <c r="R91" i="1"/>
  <c r="R92" i="1"/>
  <c r="R93" i="1"/>
  <c r="R94" i="1"/>
  <c r="R95" i="1"/>
  <c r="R96" i="1"/>
  <c r="R97" i="1"/>
  <c r="R98" i="1"/>
  <c r="R99" i="1"/>
  <c r="R100" i="1"/>
  <c r="R101" i="1"/>
  <c r="R102" i="1"/>
  <c r="R103" i="1"/>
  <c r="R104" i="1"/>
  <c r="R105" i="1"/>
  <c r="R106" i="1"/>
  <c r="R2" i="1"/>
  <c r="H3" i="1"/>
  <c r="H4" i="1"/>
  <c r="H5" i="1"/>
  <c r="H6"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2" i="1"/>
  <c r="AE3" i="1"/>
  <c r="AE4" i="1"/>
  <c r="AE5" i="1"/>
  <c r="AE6" i="1"/>
  <c r="AE7" i="1"/>
  <c r="AE8" i="1"/>
  <c r="AE9" i="1"/>
  <c r="AE10" i="1"/>
  <c r="AE11" i="1"/>
  <c r="AE12" i="1"/>
  <c r="AE13" i="1"/>
  <c r="AE14" i="1"/>
  <c r="AE15" i="1"/>
  <c r="AE16" i="1"/>
  <c r="AE17" i="1"/>
  <c r="AE18" i="1"/>
  <c r="AE19" i="1"/>
  <c r="AE20" i="1"/>
  <c r="AE21" i="1"/>
  <c r="AE22" i="1"/>
  <c r="AE23" i="1"/>
  <c r="AE24" i="1"/>
  <c r="AE25" i="1"/>
  <c r="AE26" i="1"/>
  <c r="AE27" i="1"/>
  <c r="AE28" i="1"/>
  <c r="AE29" i="1"/>
  <c r="AE30" i="1"/>
  <c r="AE31" i="1"/>
  <c r="AE32" i="1"/>
  <c r="AE33" i="1"/>
  <c r="AE34" i="1"/>
  <c r="AE35" i="1"/>
  <c r="AE36" i="1"/>
  <c r="AE37" i="1"/>
  <c r="AE38" i="1"/>
  <c r="AE39" i="1"/>
  <c r="AE40" i="1"/>
  <c r="AE41" i="1"/>
  <c r="AE42" i="1"/>
  <c r="AE43" i="1"/>
  <c r="AE44" i="1"/>
  <c r="AE45" i="1"/>
  <c r="AE46" i="1"/>
  <c r="AE47" i="1"/>
  <c r="AE48" i="1"/>
  <c r="AE49" i="1"/>
  <c r="AE50" i="1"/>
  <c r="AE51" i="1"/>
  <c r="AE52" i="1"/>
  <c r="AE53" i="1"/>
  <c r="AE54" i="1"/>
  <c r="AE55" i="1"/>
  <c r="AE56" i="1"/>
  <c r="AE57" i="1"/>
  <c r="AE58" i="1"/>
  <c r="AE59" i="1"/>
  <c r="AE60" i="1"/>
  <c r="AE61" i="1"/>
  <c r="AE62" i="1"/>
  <c r="AE63" i="1"/>
  <c r="AE64" i="1"/>
  <c r="AE65" i="1"/>
  <c r="AE66" i="1"/>
  <c r="AE67" i="1"/>
  <c r="AE68" i="1"/>
  <c r="AE69" i="1"/>
  <c r="AE70" i="1"/>
  <c r="AE71" i="1"/>
  <c r="AE72" i="1"/>
  <c r="AE73" i="1"/>
  <c r="AE74" i="1"/>
  <c r="AE75" i="1"/>
  <c r="AE76" i="1"/>
  <c r="AE77" i="1"/>
  <c r="AE78" i="1"/>
  <c r="AE79" i="1"/>
  <c r="AE80" i="1"/>
  <c r="AE81" i="1"/>
  <c r="AE82" i="1"/>
  <c r="AE83" i="1"/>
  <c r="AE84" i="1"/>
  <c r="AE85" i="1"/>
  <c r="AE86" i="1"/>
  <c r="AE87" i="1"/>
  <c r="AE88" i="1"/>
  <c r="AE89" i="1"/>
  <c r="AE90" i="1"/>
  <c r="AE91" i="1"/>
  <c r="AE92" i="1"/>
  <c r="AE93" i="1"/>
  <c r="AE94" i="1"/>
  <c r="AE95" i="1"/>
  <c r="AE96" i="1"/>
  <c r="AE97" i="1"/>
  <c r="AE98" i="1"/>
  <c r="AE99" i="1"/>
  <c r="AE100" i="1"/>
  <c r="AE101" i="1"/>
  <c r="AE102" i="1"/>
  <c r="AE103" i="1"/>
  <c r="AE104" i="1"/>
  <c r="AE105" i="1"/>
  <c r="AE106" i="1"/>
  <c r="AE2" i="1"/>
  <c r="BU3" i="1"/>
  <c r="BU4" i="1"/>
  <c r="BU5" i="1"/>
  <c r="BU6" i="1"/>
  <c r="BU7" i="1"/>
  <c r="BU8" i="1"/>
  <c r="BU9" i="1"/>
  <c r="BU10" i="1"/>
  <c r="BU11" i="1"/>
  <c r="BU12" i="1"/>
  <c r="BU13" i="1"/>
  <c r="BU14" i="1"/>
  <c r="BU15" i="1"/>
  <c r="BU16" i="1"/>
  <c r="BU17" i="1"/>
  <c r="BU18" i="1"/>
  <c r="BU19" i="1"/>
  <c r="BU20" i="1"/>
  <c r="BU21" i="1"/>
  <c r="BU22" i="1"/>
  <c r="BU23" i="1"/>
  <c r="BU24" i="1"/>
  <c r="BU25" i="1"/>
  <c r="BU26" i="1"/>
  <c r="BU27" i="1"/>
  <c r="BU28" i="1"/>
  <c r="BU29" i="1"/>
  <c r="BU30" i="1"/>
  <c r="BU31" i="1"/>
  <c r="BU32" i="1"/>
  <c r="BU33" i="1"/>
  <c r="BU34" i="1"/>
  <c r="BU35" i="1"/>
  <c r="BU36" i="1"/>
  <c r="BU37" i="1"/>
  <c r="BU38" i="1"/>
  <c r="BU39" i="1"/>
  <c r="BU40" i="1"/>
  <c r="BU41" i="1"/>
  <c r="BU42" i="1"/>
  <c r="BU43" i="1"/>
  <c r="BU44" i="1"/>
  <c r="BU45" i="1"/>
  <c r="BU46" i="1"/>
  <c r="BU47" i="1"/>
  <c r="BU48" i="1"/>
  <c r="BU49" i="1"/>
  <c r="BU50" i="1"/>
  <c r="BU51" i="1"/>
  <c r="BU52" i="1"/>
  <c r="BU53" i="1"/>
  <c r="BU54" i="1"/>
  <c r="BU55" i="1"/>
  <c r="BU56" i="1"/>
  <c r="BU57" i="1"/>
  <c r="BU58" i="1"/>
  <c r="BU59" i="1"/>
  <c r="BU60" i="1"/>
  <c r="BU61" i="1"/>
  <c r="BU62" i="1"/>
  <c r="BU63" i="1"/>
  <c r="BU64" i="1"/>
  <c r="BU65" i="1"/>
  <c r="BU66" i="1"/>
  <c r="BU67" i="1"/>
  <c r="BU68" i="1"/>
  <c r="BU69" i="1"/>
  <c r="BU70" i="1"/>
  <c r="BU71" i="1"/>
  <c r="BU72" i="1"/>
  <c r="BU73" i="1"/>
  <c r="BU74" i="1"/>
  <c r="BU75" i="1"/>
  <c r="BU76" i="1"/>
  <c r="BU77" i="1"/>
  <c r="BU78" i="1"/>
  <c r="BU79" i="1"/>
  <c r="BU80" i="1"/>
  <c r="BU81" i="1"/>
  <c r="BU82" i="1"/>
  <c r="BU83" i="1"/>
  <c r="BU84" i="1"/>
  <c r="BU85" i="1"/>
  <c r="BU86" i="1"/>
  <c r="BU87" i="1"/>
  <c r="BU88" i="1"/>
  <c r="BU89" i="1"/>
  <c r="BU90" i="1"/>
  <c r="BU91" i="1"/>
  <c r="BU92" i="1"/>
  <c r="BU93" i="1"/>
  <c r="BU94" i="1"/>
  <c r="BU95" i="1"/>
  <c r="BU96" i="1"/>
  <c r="BU97" i="1"/>
  <c r="BU98" i="1"/>
  <c r="BU99" i="1"/>
  <c r="BU100" i="1"/>
  <c r="BU101" i="1"/>
  <c r="BU102" i="1"/>
  <c r="BU103" i="1"/>
  <c r="BU104" i="1"/>
  <c r="BU105" i="1"/>
  <c r="BU106" i="1"/>
  <c r="BU2" i="1"/>
  <c r="BS3" i="1"/>
  <c r="BS4" i="1"/>
  <c r="BS5" i="1"/>
  <c r="BS6" i="1"/>
  <c r="BS7" i="1"/>
  <c r="BS8" i="1"/>
  <c r="BS9" i="1"/>
  <c r="BS10" i="1"/>
  <c r="BS11" i="1"/>
  <c r="BS12" i="1"/>
  <c r="BS13" i="1"/>
  <c r="BS14" i="1"/>
  <c r="BS15" i="1"/>
  <c r="BS16" i="1"/>
  <c r="BS17" i="1"/>
  <c r="BS18" i="1"/>
  <c r="BS19" i="1"/>
  <c r="BS20" i="1"/>
  <c r="BS21" i="1"/>
  <c r="BS22" i="1"/>
  <c r="BS23" i="1"/>
  <c r="BS24" i="1"/>
  <c r="BS25" i="1"/>
  <c r="BS26" i="1"/>
  <c r="BS27" i="1"/>
  <c r="BS28" i="1"/>
  <c r="BS29" i="1"/>
  <c r="BS30" i="1"/>
  <c r="BS31" i="1"/>
  <c r="BS32" i="1"/>
  <c r="BS33" i="1"/>
  <c r="BS34" i="1"/>
  <c r="BS35" i="1"/>
  <c r="BS36" i="1"/>
  <c r="BS37" i="1"/>
  <c r="BS38" i="1"/>
  <c r="BS39" i="1"/>
  <c r="BS40" i="1"/>
  <c r="BS41" i="1"/>
  <c r="BS42" i="1"/>
  <c r="BS43" i="1"/>
  <c r="BS44" i="1"/>
  <c r="BS45" i="1"/>
  <c r="BS46" i="1"/>
  <c r="BS47" i="1"/>
  <c r="BS48" i="1"/>
  <c r="BS49" i="1"/>
  <c r="BS50" i="1"/>
  <c r="BS51" i="1"/>
  <c r="BS52" i="1"/>
  <c r="BS53" i="1"/>
  <c r="BS54" i="1"/>
  <c r="BS55" i="1"/>
  <c r="BS56" i="1"/>
  <c r="BS57" i="1"/>
  <c r="BS58" i="1"/>
  <c r="BS59" i="1"/>
  <c r="BS60" i="1"/>
  <c r="BS61" i="1"/>
  <c r="BS62" i="1"/>
  <c r="BS63" i="1"/>
  <c r="BS64" i="1"/>
  <c r="BS65" i="1"/>
  <c r="BS66" i="1"/>
  <c r="BS67" i="1"/>
  <c r="BS68" i="1"/>
  <c r="BS69" i="1"/>
  <c r="BS70" i="1"/>
  <c r="BS71" i="1"/>
  <c r="BS72" i="1"/>
  <c r="BS73" i="1"/>
  <c r="BS74" i="1"/>
  <c r="BS75" i="1"/>
  <c r="BS76" i="1"/>
  <c r="BS77" i="1"/>
  <c r="BS78" i="1"/>
  <c r="BS79" i="1"/>
  <c r="BS80" i="1"/>
  <c r="BS81" i="1"/>
  <c r="BS82" i="1"/>
  <c r="BS83" i="1"/>
  <c r="BS84" i="1"/>
  <c r="BS85" i="1"/>
  <c r="BS86" i="1"/>
  <c r="BS87" i="1"/>
  <c r="BS88" i="1"/>
  <c r="BS89" i="1"/>
  <c r="BS90" i="1"/>
  <c r="BS91" i="1"/>
  <c r="BS92" i="1"/>
  <c r="BS93" i="1"/>
  <c r="BS94" i="1"/>
  <c r="BS95" i="1"/>
  <c r="BS96" i="1"/>
  <c r="BS97" i="1"/>
  <c r="BS98" i="1"/>
  <c r="BS99" i="1"/>
  <c r="BS100" i="1"/>
  <c r="BS101" i="1"/>
  <c r="BS102" i="1"/>
  <c r="BS103" i="1"/>
  <c r="BS104" i="1"/>
  <c r="BS105" i="1"/>
  <c r="BS106" i="1"/>
  <c r="BS2" i="1"/>
  <c r="BQ3" i="1"/>
  <c r="BQ4" i="1"/>
  <c r="BQ5" i="1"/>
  <c r="BQ6" i="1"/>
  <c r="BQ7" i="1"/>
  <c r="BQ8" i="1"/>
  <c r="BQ9" i="1"/>
  <c r="BQ10" i="1"/>
  <c r="BQ11" i="1"/>
  <c r="BQ12" i="1"/>
  <c r="BQ13" i="1"/>
  <c r="BQ14" i="1"/>
  <c r="BQ15" i="1"/>
  <c r="BQ16" i="1"/>
  <c r="BQ17" i="1"/>
  <c r="BQ18" i="1"/>
  <c r="BQ19" i="1"/>
  <c r="BQ20" i="1"/>
  <c r="BQ21" i="1"/>
  <c r="BQ22" i="1"/>
  <c r="BQ23" i="1"/>
  <c r="BQ24" i="1"/>
  <c r="BQ25" i="1"/>
  <c r="BQ26" i="1"/>
  <c r="BQ27" i="1"/>
  <c r="BQ28" i="1"/>
  <c r="BQ29" i="1"/>
  <c r="BQ30" i="1"/>
  <c r="BQ31" i="1"/>
  <c r="BQ32" i="1"/>
  <c r="BQ33" i="1"/>
  <c r="BQ34" i="1"/>
  <c r="BQ35" i="1"/>
  <c r="BQ36" i="1"/>
  <c r="BQ37" i="1"/>
  <c r="BQ38" i="1"/>
  <c r="BQ39" i="1"/>
  <c r="BQ40" i="1"/>
  <c r="BQ41" i="1"/>
  <c r="BQ42" i="1"/>
  <c r="BQ43" i="1"/>
  <c r="BQ44" i="1"/>
  <c r="BQ45" i="1"/>
  <c r="BQ46" i="1"/>
  <c r="BQ47" i="1"/>
  <c r="BQ48" i="1"/>
  <c r="BQ49" i="1"/>
  <c r="BQ50" i="1"/>
  <c r="BQ51" i="1"/>
  <c r="BQ52" i="1"/>
  <c r="BQ53" i="1"/>
  <c r="BQ54" i="1"/>
  <c r="BQ55" i="1"/>
  <c r="BQ56" i="1"/>
  <c r="BQ57" i="1"/>
  <c r="BQ58" i="1"/>
  <c r="BQ59" i="1"/>
  <c r="BQ60" i="1"/>
  <c r="BQ61" i="1"/>
  <c r="BQ62" i="1"/>
  <c r="BQ63" i="1"/>
  <c r="BQ64" i="1"/>
  <c r="BQ65" i="1"/>
  <c r="BQ66" i="1"/>
  <c r="BQ67" i="1"/>
  <c r="BQ68" i="1"/>
  <c r="BQ69" i="1"/>
  <c r="BQ70" i="1"/>
  <c r="BQ71" i="1"/>
  <c r="BQ72" i="1"/>
  <c r="BQ73" i="1"/>
  <c r="BQ74" i="1"/>
  <c r="BQ75" i="1"/>
  <c r="BQ76" i="1"/>
  <c r="BQ77" i="1"/>
  <c r="BQ78" i="1"/>
  <c r="BQ79" i="1"/>
  <c r="BQ80" i="1"/>
  <c r="BQ81" i="1"/>
  <c r="BQ82" i="1"/>
  <c r="BQ83" i="1"/>
  <c r="BQ84" i="1"/>
  <c r="BQ85" i="1"/>
  <c r="BQ86" i="1"/>
  <c r="BQ87" i="1"/>
  <c r="BQ88" i="1"/>
  <c r="BQ89" i="1"/>
  <c r="BQ90" i="1"/>
  <c r="BQ91" i="1"/>
  <c r="BQ92" i="1"/>
  <c r="BQ93" i="1"/>
  <c r="BQ94" i="1"/>
  <c r="BQ95" i="1"/>
  <c r="BQ96" i="1"/>
  <c r="BQ97" i="1"/>
  <c r="BQ98" i="1"/>
  <c r="BQ99" i="1"/>
  <c r="BQ100" i="1"/>
  <c r="BQ101" i="1"/>
  <c r="BQ102" i="1"/>
  <c r="BQ103" i="1"/>
  <c r="BQ104" i="1"/>
  <c r="BQ105" i="1"/>
  <c r="BQ106" i="1"/>
  <c r="BO3" i="1"/>
  <c r="BO4" i="1"/>
  <c r="BO5" i="1"/>
  <c r="BO6" i="1"/>
  <c r="BO7" i="1"/>
  <c r="BO8" i="1"/>
  <c r="BO9" i="1"/>
  <c r="BO10" i="1"/>
  <c r="BO11" i="1"/>
  <c r="BO12" i="1"/>
  <c r="BO13" i="1"/>
  <c r="BO14" i="1"/>
  <c r="BO15" i="1"/>
  <c r="BO16" i="1"/>
  <c r="BO17" i="1"/>
  <c r="BO18" i="1"/>
  <c r="BO19" i="1"/>
  <c r="BO20" i="1"/>
  <c r="BO21" i="1"/>
  <c r="BO22" i="1"/>
  <c r="BO23" i="1"/>
  <c r="BO24" i="1"/>
  <c r="BO25" i="1"/>
  <c r="BO26" i="1"/>
  <c r="BO27" i="1"/>
  <c r="BO28" i="1"/>
  <c r="BO29" i="1"/>
  <c r="BO30" i="1"/>
  <c r="BO31" i="1"/>
  <c r="BO32" i="1"/>
  <c r="BO33" i="1"/>
  <c r="BO34" i="1"/>
  <c r="BO35" i="1"/>
  <c r="BO36" i="1"/>
  <c r="BO37" i="1"/>
  <c r="BO38" i="1"/>
  <c r="BO39" i="1"/>
  <c r="BO40" i="1"/>
  <c r="BO41" i="1"/>
  <c r="BO42" i="1"/>
  <c r="BO43" i="1"/>
  <c r="BO44" i="1"/>
  <c r="BO45" i="1"/>
  <c r="BO46" i="1"/>
  <c r="BO47" i="1"/>
  <c r="BO48" i="1"/>
  <c r="BO49" i="1"/>
  <c r="BO50" i="1"/>
  <c r="BO51" i="1"/>
  <c r="BO52" i="1"/>
  <c r="BO53" i="1"/>
  <c r="BO54" i="1"/>
  <c r="BO55" i="1"/>
  <c r="BO56" i="1"/>
  <c r="BO57" i="1"/>
  <c r="BO58" i="1"/>
  <c r="BO59" i="1"/>
  <c r="BO60" i="1"/>
  <c r="BO61" i="1"/>
  <c r="BO62" i="1"/>
  <c r="BO63" i="1"/>
  <c r="BO64" i="1"/>
  <c r="BO65" i="1"/>
  <c r="BO66" i="1"/>
  <c r="BO67" i="1"/>
  <c r="BO68" i="1"/>
  <c r="BO69" i="1"/>
  <c r="BO70" i="1"/>
  <c r="BO71" i="1"/>
  <c r="BO72" i="1"/>
  <c r="BO73" i="1"/>
  <c r="BO74" i="1"/>
  <c r="BO75" i="1"/>
  <c r="BO76" i="1"/>
  <c r="BO77" i="1"/>
  <c r="BO78" i="1"/>
  <c r="BO79" i="1"/>
  <c r="BO80" i="1"/>
  <c r="BO81" i="1"/>
  <c r="BO82" i="1"/>
  <c r="BO83" i="1"/>
  <c r="BO84" i="1"/>
  <c r="BO85" i="1"/>
  <c r="BO86" i="1"/>
  <c r="BO87" i="1"/>
  <c r="BO88" i="1"/>
  <c r="BO89" i="1"/>
  <c r="BO90" i="1"/>
  <c r="BO91" i="1"/>
  <c r="BO92" i="1"/>
  <c r="BO93" i="1"/>
  <c r="BO94" i="1"/>
  <c r="BO95" i="1"/>
  <c r="BO96" i="1"/>
  <c r="BO97" i="1"/>
  <c r="BO98" i="1"/>
  <c r="BO99" i="1"/>
  <c r="BO100" i="1"/>
  <c r="BO101" i="1"/>
  <c r="BO102" i="1"/>
  <c r="BO103" i="1"/>
  <c r="BO104" i="1"/>
  <c r="BO105" i="1"/>
  <c r="BO106" i="1"/>
  <c r="BO2" i="1"/>
  <c r="BQ2" i="1"/>
  <c r="BC3" i="1"/>
  <c r="BC4" i="1"/>
  <c r="BC5" i="1"/>
  <c r="BC6" i="1"/>
  <c r="BC7" i="1"/>
  <c r="BC8" i="1"/>
  <c r="BC9" i="1"/>
  <c r="BC10" i="1"/>
  <c r="BC11" i="1"/>
  <c r="BC12" i="1"/>
  <c r="BC13" i="1"/>
  <c r="BC14" i="1"/>
  <c r="BC15" i="1"/>
  <c r="BC16" i="1"/>
  <c r="BC17" i="1"/>
  <c r="BC18" i="1"/>
  <c r="BC19" i="1"/>
  <c r="BC20" i="1"/>
  <c r="BC21" i="1"/>
  <c r="BC22" i="1"/>
  <c r="BC23" i="1"/>
  <c r="BC24" i="1"/>
  <c r="BC25" i="1"/>
  <c r="BC26" i="1"/>
  <c r="BC27" i="1"/>
  <c r="BC28" i="1"/>
  <c r="BC29" i="1"/>
  <c r="BC30" i="1"/>
  <c r="BC31" i="1"/>
  <c r="BC32" i="1"/>
  <c r="BC33" i="1"/>
  <c r="BC34" i="1"/>
  <c r="BC35" i="1"/>
  <c r="BC36" i="1"/>
  <c r="BC37" i="1"/>
  <c r="BC38" i="1"/>
  <c r="BC39" i="1"/>
  <c r="BC40" i="1"/>
  <c r="BC41" i="1"/>
  <c r="BC42" i="1"/>
  <c r="BC43" i="1"/>
  <c r="BC44" i="1"/>
  <c r="BC45" i="1"/>
  <c r="BC46" i="1"/>
  <c r="BC47" i="1"/>
  <c r="BC48" i="1"/>
  <c r="BC49" i="1"/>
  <c r="BC50" i="1"/>
  <c r="BC51" i="1"/>
  <c r="BC52" i="1"/>
  <c r="BC53" i="1"/>
  <c r="BC54" i="1"/>
  <c r="BC55" i="1"/>
  <c r="BC56" i="1"/>
  <c r="BC57" i="1"/>
  <c r="BC58" i="1"/>
  <c r="BC59" i="1"/>
  <c r="BC60" i="1"/>
  <c r="BC61" i="1"/>
  <c r="BC62" i="1"/>
  <c r="BC63" i="1"/>
  <c r="BC64" i="1"/>
  <c r="BC65" i="1"/>
  <c r="BC66" i="1"/>
  <c r="BC67" i="1"/>
  <c r="BC68" i="1"/>
  <c r="BC69" i="1"/>
  <c r="BC70" i="1"/>
  <c r="BC71" i="1"/>
  <c r="BC72" i="1"/>
  <c r="BC73" i="1"/>
  <c r="BC74" i="1"/>
  <c r="BC75" i="1"/>
  <c r="BC76" i="1"/>
  <c r="BC77" i="1"/>
  <c r="BC78" i="1"/>
  <c r="BC79" i="1"/>
  <c r="BC80" i="1"/>
  <c r="BC81" i="1"/>
  <c r="BC82" i="1"/>
  <c r="BC83" i="1"/>
  <c r="BC84" i="1"/>
  <c r="BC85" i="1"/>
  <c r="BC86" i="1"/>
  <c r="BC87" i="1"/>
  <c r="BC88" i="1"/>
  <c r="BC89" i="1"/>
  <c r="BC90" i="1"/>
  <c r="BC91" i="1"/>
  <c r="BC92" i="1"/>
  <c r="BC93" i="1"/>
  <c r="BC94" i="1"/>
  <c r="BC95" i="1"/>
  <c r="BC96" i="1"/>
  <c r="BC97" i="1"/>
  <c r="BC98" i="1"/>
  <c r="BC99" i="1"/>
  <c r="BC100" i="1"/>
  <c r="BC101" i="1"/>
  <c r="BC102" i="1"/>
  <c r="BC103" i="1"/>
  <c r="BC104" i="1"/>
  <c r="BC105" i="1"/>
  <c r="BC106" i="1"/>
  <c r="BC2" i="1"/>
  <c r="BA3" i="1"/>
  <c r="BA4" i="1"/>
  <c r="BA5" i="1"/>
  <c r="BA6" i="1"/>
  <c r="BA7" i="1"/>
  <c r="BA8" i="1"/>
  <c r="BA9" i="1"/>
  <c r="BA10" i="1"/>
  <c r="BA11" i="1"/>
  <c r="BA12" i="1"/>
  <c r="BA13" i="1"/>
  <c r="BA14" i="1"/>
  <c r="BA15" i="1"/>
  <c r="BA16" i="1"/>
  <c r="BA17" i="1"/>
  <c r="BA18" i="1"/>
  <c r="BA19" i="1"/>
  <c r="BA20" i="1"/>
  <c r="BA21" i="1"/>
  <c r="BA22" i="1"/>
  <c r="BA23" i="1"/>
  <c r="BA24" i="1"/>
  <c r="BA25" i="1"/>
  <c r="BA26" i="1"/>
  <c r="BA27" i="1"/>
  <c r="BA28" i="1"/>
  <c r="BA29" i="1"/>
  <c r="BA30" i="1"/>
  <c r="BA31" i="1"/>
  <c r="BA32" i="1"/>
  <c r="BA33" i="1"/>
  <c r="BA34" i="1"/>
  <c r="BA35" i="1"/>
  <c r="BA36" i="1"/>
  <c r="BA37" i="1"/>
  <c r="BA38" i="1"/>
  <c r="BA39" i="1"/>
  <c r="BA40" i="1"/>
  <c r="BA41" i="1"/>
  <c r="BA42" i="1"/>
  <c r="BA43" i="1"/>
  <c r="BA44" i="1"/>
  <c r="BA45" i="1"/>
  <c r="BA46" i="1"/>
  <c r="BA47" i="1"/>
  <c r="BA48" i="1"/>
  <c r="BA49" i="1"/>
  <c r="BA50" i="1"/>
  <c r="BA51" i="1"/>
  <c r="BA52" i="1"/>
  <c r="BA53" i="1"/>
  <c r="BA54" i="1"/>
  <c r="BA55" i="1"/>
  <c r="BA56" i="1"/>
  <c r="BA57" i="1"/>
  <c r="BA58" i="1"/>
  <c r="BA59" i="1"/>
  <c r="BA60" i="1"/>
  <c r="BA61" i="1"/>
  <c r="BA62" i="1"/>
  <c r="BA63" i="1"/>
  <c r="BA64" i="1"/>
  <c r="BA65" i="1"/>
  <c r="BA66" i="1"/>
  <c r="BA67" i="1"/>
  <c r="BA68" i="1"/>
  <c r="BA69" i="1"/>
  <c r="BA70" i="1"/>
  <c r="BA71" i="1"/>
  <c r="BA72" i="1"/>
  <c r="BA73" i="1"/>
  <c r="BA74" i="1"/>
  <c r="BA75" i="1"/>
  <c r="BA76" i="1"/>
  <c r="BA77" i="1"/>
  <c r="BA78" i="1"/>
  <c r="BA79" i="1"/>
  <c r="BA80" i="1"/>
  <c r="BA81" i="1"/>
  <c r="BA82" i="1"/>
  <c r="BA83" i="1"/>
  <c r="BA84" i="1"/>
  <c r="BA85" i="1"/>
  <c r="BA86" i="1"/>
  <c r="BA87" i="1"/>
  <c r="BA88" i="1"/>
  <c r="BA89" i="1"/>
  <c r="BA90" i="1"/>
  <c r="BA91" i="1"/>
  <c r="BA92" i="1"/>
  <c r="BA93" i="1"/>
  <c r="BA94" i="1"/>
  <c r="BA95" i="1"/>
  <c r="BA96" i="1"/>
  <c r="BA97" i="1"/>
  <c r="BA98" i="1"/>
  <c r="BA99" i="1"/>
  <c r="BA100" i="1"/>
  <c r="BA101" i="1"/>
  <c r="BA102" i="1"/>
  <c r="BA103" i="1"/>
  <c r="BA104" i="1"/>
  <c r="BA105" i="1"/>
  <c r="BA106" i="1"/>
  <c r="BA2" i="1"/>
  <c r="AY3" i="1"/>
  <c r="AY4" i="1"/>
  <c r="AY5" i="1"/>
  <c r="AY6" i="1"/>
  <c r="AY7" i="1"/>
  <c r="AY8" i="1"/>
  <c r="AY9" i="1"/>
  <c r="AY10" i="1"/>
  <c r="AY11" i="1"/>
  <c r="AY12" i="1"/>
  <c r="AY13" i="1"/>
  <c r="AY14" i="1"/>
  <c r="AY15" i="1"/>
  <c r="AY16" i="1"/>
  <c r="AY17" i="1"/>
  <c r="AY18" i="1"/>
  <c r="AY19" i="1"/>
  <c r="AY20" i="1"/>
  <c r="AY21" i="1"/>
  <c r="AY22" i="1"/>
  <c r="AY23" i="1"/>
  <c r="AY24" i="1"/>
  <c r="AY25" i="1"/>
  <c r="AY26" i="1"/>
  <c r="AY27" i="1"/>
  <c r="AY28" i="1"/>
  <c r="AY29" i="1"/>
  <c r="AY30" i="1"/>
  <c r="AY31" i="1"/>
  <c r="AY32" i="1"/>
  <c r="AY33" i="1"/>
  <c r="AY34" i="1"/>
  <c r="AY35" i="1"/>
  <c r="AY36" i="1"/>
  <c r="AY37" i="1"/>
  <c r="AY38" i="1"/>
  <c r="AY39" i="1"/>
  <c r="AY40" i="1"/>
  <c r="AY41" i="1"/>
  <c r="AY42" i="1"/>
  <c r="AY43" i="1"/>
  <c r="AY44" i="1"/>
  <c r="AY45" i="1"/>
  <c r="AY46" i="1"/>
  <c r="AY47" i="1"/>
  <c r="AY48" i="1"/>
  <c r="AY49" i="1"/>
  <c r="AY50" i="1"/>
  <c r="AY51" i="1"/>
  <c r="AY52" i="1"/>
  <c r="AY53" i="1"/>
  <c r="AY54" i="1"/>
  <c r="AY55" i="1"/>
  <c r="AY56" i="1"/>
  <c r="AY57" i="1"/>
  <c r="AY58" i="1"/>
  <c r="AY59" i="1"/>
  <c r="AY60" i="1"/>
  <c r="AY61" i="1"/>
  <c r="AY62" i="1"/>
  <c r="AY63" i="1"/>
  <c r="AY64" i="1"/>
  <c r="AY65" i="1"/>
  <c r="AY66" i="1"/>
  <c r="AY67" i="1"/>
  <c r="AY68" i="1"/>
  <c r="AY69" i="1"/>
  <c r="AY70" i="1"/>
  <c r="AY71" i="1"/>
  <c r="AY72" i="1"/>
  <c r="AY73" i="1"/>
  <c r="AY74" i="1"/>
  <c r="AY75" i="1"/>
  <c r="AY76" i="1"/>
  <c r="AY77" i="1"/>
  <c r="AY78" i="1"/>
  <c r="AY79" i="1"/>
  <c r="AY80" i="1"/>
  <c r="AY81" i="1"/>
  <c r="AY82" i="1"/>
  <c r="AY83" i="1"/>
  <c r="AY84" i="1"/>
  <c r="AY85" i="1"/>
  <c r="AY86" i="1"/>
  <c r="AY87" i="1"/>
  <c r="AY88" i="1"/>
  <c r="AY89" i="1"/>
  <c r="AY90" i="1"/>
  <c r="AY91" i="1"/>
  <c r="AY92" i="1"/>
  <c r="AY93" i="1"/>
  <c r="AY94" i="1"/>
  <c r="AY95" i="1"/>
  <c r="AY96" i="1"/>
  <c r="AY97" i="1"/>
  <c r="AY98" i="1"/>
  <c r="AY99" i="1"/>
  <c r="AY100" i="1"/>
  <c r="AY101" i="1"/>
  <c r="AY102" i="1"/>
  <c r="AY103" i="1"/>
  <c r="AY104" i="1"/>
  <c r="AY105" i="1"/>
  <c r="AY106" i="1"/>
  <c r="AY2" i="1"/>
  <c r="AV6" i="1"/>
  <c r="AV7" i="1"/>
  <c r="AV8" i="1"/>
  <c r="AV9" i="1"/>
  <c r="AV10" i="1"/>
  <c r="AV11" i="1"/>
  <c r="AV12" i="1"/>
  <c r="AV13" i="1"/>
  <c r="AV14" i="1"/>
  <c r="AV15" i="1"/>
  <c r="AV16" i="1"/>
  <c r="AV17" i="1"/>
  <c r="AV18" i="1"/>
  <c r="AV19" i="1"/>
  <c r="AV20" i="1"/>
  <c r="AV21" i="1"/>
  <c r="AV22" i="1"/>
  <c r="AV23" i="1"/>
  <c r="AV24" i="1"/>
  <c r="AV25" i="1"/>
  <c r="AV26" i="1"/>
  <c r="AV27" i="1"/>
  <c r="AV28" i="1"/>
  <c r="AV29" i="1"/>
  <c r="AV30" i="1"/>
  <c r="AV31" i="1"/>
  <c r="AV32" i="1"/>
  <c r="AV33" i="1"/>
  <c r="AV34" i="1"/>
  <c r="AV35" i="1"/>
  <c r="AV36" i="1"/>
  <c r="AV37" i="1"/>
  <c r="AV38" i="1"/>
  <c r="AV39" i="1"/>
  <c r="AV40" i="1"/>
  <c r="AV41" i="1"/>
  <c r="AV42" i="1"/>
  <c r="AV43" i="1"/>
  <c r="AV44" i="1"/>
  <c r="AV45" i="1"/>
  <c r="AV46" i="1"/>
  <c r="AV47" i="1"/>
  <c r="AV48" i="1"/>
  <c r="AV49" i="1"/>
  <c r="AV50" i="1"/>
  <c r="AV51" i="1"/>
  <c r="AV52" i="1"/>
  <c r="AV53" i="1"/>
  <c r="AV54" i="1"/>
  <c r="AV55" i="1"/>
  <c r="AV56" i="1"/>
  <c r="AV57" i="1"/>
  <c r="AV58" i="1"/>
  <c r="AV59" i="1"/>
  <c r="AV60" i="1"/>
  <c r="AV61" i="1"/>
  <c r="AV62" i="1"/>
  <c r="AV63" i="1"/>
  <c r="AV64" i="1"/>
  <c r="AV65" i="1"/>
  <c r="AV66" i="1"/>
  <c r="AV67" i="1"/>
  <c r="AV68" i="1"/>
  <c r="AV69" i="1"/>
  <c r="AV70" i="1"/>
  <c r="AV71" i="1"/>
  <c r="AV72" i="1"/>
  <c r="AV73" i="1"/>
  <c r="AV74" i="1"/>
  <c r="AV75" i="1"/>
  <c r="AV76" i="1"/>
  <c r="AV77" i="1"/>
  <c r="AV78" i="1"/>
  <c r="AV79" i="1"/>
  <c r="AV80" i="1"/>
  <c r="AV81" i="1"/>
  <c r="AV82" i="1"/>
  <c r="AV83" i="1"/>
  <c r="AV84" i="1"/>
  <c r="AV85" i="1"/>
  <c r="AV86" i="1"/>
  <c r="AV87" i="1"/>
  <c r="AV88" i="1"/>
  <c r="AV89" i="1"/>
  <c r="AV90" i="1"/>
  <c r="AV91" i="1"/>
  <c r="AV92" i="1"/>
  <c r="AV93" i="1"/>
  <c r="AV94" i="1"/>
  <c r="AV95" i="1"/>
  <c r="AV96" i="1"/>
  <c r="AV97" i="1"/>
  <c r="AV98" i="1"/>
  <c r="AV99" i="1"/>
  <c r="AV100" i="1"/>
  <c r="AV101" i="1"/>
  <c r="AV102" i="1"/>
  <c r="AV103" i="1"/>
  <c r="AV104" i="1"/>
  <c r="AV105" i="1"/>
  <c r="AV106" i="1"/>
  <c r="AV3" i="1"/>
  <c r="AV4" i="1"/>
  <c r="AV5" i="1"/>
  <c r="AV2" i="1"/>
  <c r="AT3" i="1"/>
  <c r="AT4" i="1"/>
  <c r="AT5" i="1"/>
  <c r="AT6" i="1"/>
  <c r="AT7" i="1"/>
  <c r="AT8" i="1"/>
  <c r="AT9" i="1"/>
  <c r="AT10" i="1"/>
  <c r="AT11" i="1"/>
  <c r="AT12" i="1"/>
  <c r="AT13" i="1"/>
  <c r="AT14" i="1"/>
  <c r="AT15" i="1"/>
  <c r="AT16" i="1"/>
  <c r="AT17" i="1"/>
  <c r="AT18" i="1"/>
  <c r="AT19" i="1"/>
  <c r="AT20" i="1"/>
  <c r="AT21" i="1"/>
  <c r="AT22" i="1"/>
  <c r="AT23" i="1"/>
  <c r="AT24" i="1"/>
  <c r="AT25" i="1"/>
  <c r="AT26" i="1"/>
  <c r="AT27" i="1"/>
  <c r="AT28" i="1"/>
  <c r="AT29" i="1"/>
  <c r="AT30" i="1"/>
  <c r="AT31" i="1"/>
  <c r="AT32" i="1"/>
  <c r="AT33" i="1"/>
  <c r="AT34" i="1"/>
  <c r="AT35" i="1"/>
  <c r="AT36" i="1"/>
  <c r="AT37" i="1"/>
  <c r="AT38" i="1"/>
  <c r="AT39" i="1"/>
  <c r="AT40" i="1"/>
  <c r="AT41" i="1"/>
  <c r="AT42" i="1"/>
  <c r="AT43" i="1"/>
  <c r="AT44" i="1"/>
  <c r="AT45" i="1"/>
  <c r="AT46" i="1"/>
  <c r="AT47" i="1"/>
  <c r="AT48" i="1"/>
  <c r="AT49" i="1"/>
  <c r="AT50" i="1"/>
  <c r="AT51" i="1"/>
  <c r="AT52" i="1"/>
  <c r="AT53" i="1"/>
  <c r="AT54" i="1"/>
  <c r="AT55" i="1"/>
  <c r="AT56" i="1"/>
  <c r="AT57" i="1"/>
  <c r="AT58" i="1"/>
  <c r="AT59" i="1"/>
  <c r="AT60" i="1"/>
  <c r="AT61" i="1"/>
  <c r="AT62" i="1"/>
  <c r="AT63" i="1"/>
  <c r="AT64" i="1"/>
  <c r="AT65" i="1"/>
  <c r="AT66" i="1"/>
  <c r="AT67" i="1"/>
  <c r="AT68" i="1"/>
  <c r="AT69" i="1"/>
  <c r="AT70" i="1"/>
  <c r="AT71" i="1"/>
  <c r="AT72" i="1"/>
  <c r="AT73" i="1"/>
  <c r="AT74" i="1"/>
  <c r="AT75" i="1"/>
  <c r="AT76" i="1"/>
  <c r="AT77" i="1"/>
  <c r="AT78" i="1"/>
  <c r="AT79" i="1"/>
  <c r="AT80" i="1"/>
  <c r="AT81" i="1"/>
  <c r="AT82" i="1"/>
  <c r="AT83" i="1"/>
  <c r="AT84" i="1"/>
  <c r="AT85" i="1"/>
  <c r="AT86" i="1"/>
  <c r="AT87" i="1"/>
  <c r="AT88" i="1"/>
  <c r="AT89" i="1"/>
  <c r="AT90" i="1"/>
  <c r="AT91" i="1"/>
  <c r="AT92" i="1"/>
  <c r="AT93" i="1"/>
  <c r="AT94" i="1"/>
  <c r="AT95" i="1"/>
  <c r="AT96" i="1"/>
  <c r="AT97" i="1"/>
  <c r="AT98" i="1"/>
  <c r="AT99" i="1"/>
  <c r="AT100" i="1"/>
  <c r="AT101" i="1"/>
  <c r="AT102" i="1"/>
  <c r="AT103" i="1"/>
  <c r="AT104" i="1"/>
  <c r="AT105" i="1"/>
  <c r="AT106" i="1"/>
  <c r="AT2" i="1"/>
  <c r="AR3" i="1"/>
  <c r="AR4" i="1"/>
  <c r="AR5" i="1"/>
  <c r="AR6" i="1"/>
  <c r="AR7" i="1"/>
  <c r="AR8" i="1"/>
  <c r="AR9" i="1"/>
  <c r="AR10" i="1"/>
  <c r="AR11" i="1"/>
  <c r="AR12" i="1"/>
  <c r="AR13" i="1"/>
  <c r="AR14" i="1"/>
  <c r="AR15" i="1"/>
  <c r="AR16" i="1"/>
  <c r="AR17" i="1"/>
  <c r="AR18" i="1"/>
  <c r="AR19" i="1"/>
  <c r="AR20" i="1"/>
  <c r="AR21" i="1"/>
  <c r="AR22" i="1"/>
  <c r="AR23" i="1"/>
  <c r="AR24" i="1"/>
  <c r="AR25" i="1"/>
  <c r="AR26" i="1"/>
  <c r="AR27" i="1"/>
  <c r="AR28" i="1"/>
  <c r="AR29" i="1"/>
  <c r="AR30" i="1"/>
  <c r="AR31" i="1"/>
  <c r="AR32" i="1"/>
  <c r="AR33" i="1"/>
  <c r="AR34" i="1"/>
  <c r="AR35" i="1"/>
  <c r="AR36" i="1"/>
  <c r="AR37" i="1"/>
  <c r="AR38" i="1"/>
  <c r="AR39" i="1"/>
  <c r="AR40" i="1"/>
  <c r="AR41" i="1"/>
  <c r="AR42" i="1"/>
  <c r="AR43" i="1"/>
  <c r="AR44" i="1"/>
  <c r="AR45" i="1"/>
  <c r="AR46" i="1"/>
  <c r="AR47" i="1"/>
  <c r="AR48" i="1"/>
  <c r="AR49" i="1"/>
  <c r="AR50" i="1"/>
  <c r="AR51" i="1"/>
  <c r="AR52" i="1"/>
  <c r="AR53" i="1"/>
  <c r="AR54" i="1"/>
  <c r="AR55" i="1"/>
  <c r="AR56" i="1"/>
  <c r="AR57" i="1"/>
  <c r="AR58" i="1"/>
  <c r="AR59" i="1"/>
  <c r="AR60" i="1"/>
  <c r="AR61" i="1"/>
  <c r="AR62" i="1"/>
  <c r="AR63" i="1"/>
  <c r="AR64" i="1"/>
  <c r="AR65" i="1"/>
  <c r="AR66" i="1"/>
  <c r="AR67" i="1"/>
  <c r="AR68" i="1"/>
  <c r="AR69" i="1"/>
  <c r="AR70" i="1"/>
  <c r="AR71" i="1"/>
  <c r="AR72" i="1"/>
  <c r="AR73" i="1"/>
  <c r="AR74" i="1"/>
  <c r="AR75" i="1"/>
  <c r="AR76" i="1"/>
  <c r="AR77" i="1"/>
  <c r="AR78" i="1"/>
  <c r="AR79" i="1"/>
  <c r="AR80" i="1"/>
  <c r="AR81" i="1"/>
  <c r="AR82" i="1"/>
  <c r="AR83" i="1"/>
  <c r="AR84" i="1"/>
  <c r="AR85" i="1"/>
  <c r="AR86" i="1"/>
  <c r="AR87" i="1"/>
  <c r="AR88" i="1"/>
  <c r="AR89" i="1"/>
  <c r="AR90" i="1"/>
  <c r="AR91" i="1"/>
  <c r="AR92" i="1"/>
  <c r="AR93" i="1"/>
  <c r="AR94" i="1"/>
  <c r="AR95" i="1"/>
  <c r="AR96" i="1"/>
  <c r="AR97" i="1"/>
  <c r="AR98" i="1"/>
  <c r="AR99" i="1"/>
  <c r="AR100" i="1"/>
  <c r="AR101" i="1"/>
  <c r="AR102" i="1"/>
  <c r="AR103" i="1"/>
  <c r="AR104" i="1"/>
  <c r="AR105" i="1"/>
  <c r="AR106" i="1"/>
  <c r="AR2" i="1"/>
  <c r="AP3" i="1"/>
  <c r="AP4" i="1"/>
  <c r="AP5" i="1"/>
  <c r="AP6" i="1"/>
  <c r="AP7" i="1"/>
  <c r="AP8" i="1"/>
  <c r="AP9" i="1"/>
  <c r="AP10" i="1"/>
  <c r="AP11" i="1"/>
  <c r="AP12" i="1"/>
  <c r="AP13" i="1"/>
  <c r="AP14" i="1"/>
  <c r="AP15" i="1"/>
  <c r="AP16" i="1"/>
  <c r="AP17" i="1"/>
  <c r="AP18" i="1"/>
  <c r="AP19" i="1"/>
  <c r="AP20" i="1"/>
  <c r="AP21" i="1"/>
  <c r="AP22" i="1"/>
  <c r="AP23" i="1"/>
  <c r="AP24" i="1"/>
  <c r="AP25" i="1"/>
  <c r="AP26" i="1"/>
  <c r="AP27" i="1"/>
  <c r="AP28" i="1"/>
  <c r="AP29" i="1"/>
  <c r="AP30" i="1"/>
  <c r="AP31" i="1"/>
  <c r="AP32" i="1"/>
  <c r="AP33" i="1"/>
  <c r="AP34" i="1"/>
  <c r="AP35" i="1"/>
  <c r="AP36" i="1"/>
  <c r="AP37" i="1"/>
  <c r="AP38" i="1"/>
  <c r="AP39" i="1"/>
  <c r="AP40" i="1"/>
  <c r="AP41" i="1"/>
  <c r="AP42" i="1"/>
  <c r="AP43" i="1"/>
  <c r="AP44" i="1"/>
  <c r="AP45" i="1"/>
  <c r="AP46" i="1"/>
  <c r="AP47" i="1"/>
  <c r="AP48" i="1"/>
  <c r="AP49" i="1"/>
  <c r="AP50" i="1"/>
  <c r="AP51" i="1"/>
  <c r="AP52" i="1"/>
  <c r="AP53" i="1"/>
  <c r="AP54" i="1"/>
  <c r="AP55" i="1"/>
  <c r="AP56" i="1"/>
  <c r="AP57" i="1"/>
  <c r="AP58" i="1"/>
  <c r="AP59" i="1"/>
  <c r="AP60" i="1"/>
  <c r="AP61" i="1"/>
  <c r="AP62" i="1"/>
  <c r="AP63" i="1"/>
  <c r="AP64" i="1"/>
  <c r="AP65" i="1"/>
  <c r="AP66" i="1"/>
  <c r="AP67" i="1"/>
  <c r="AP68" i="1"/>
  <c r="AP69" i="1"/>
  <c r="AP70" i="1"/>
  <c r="AP71" i="1"/>
  <c r="AP72" i="1"/>
  <c r="AP73" i="1"/>
  <c r="AP74" i="1"/>
  <c r="AP75" i="1"/>
  <c r="AP76" i="1"/>
  <c r="AP77" i="1"/>
  <c r="AP78" i="1"/>
  <c r="AP79" i="1"/>
  <c r="AP80" i="1"/>
  <c r="AP81" i="1"/>
  <c r="AP82" i="1"/>
  <c r="AP83" i="1"/>
  <c r="AP84" i="1"/>
  <c r="AP85" i="1"/>
  <c r="AP86" i="1"/>
  <c r="AP87" i="1"/>
  <c r="AP88" i="1"/>
  <c r="AP89" i="1"/>
  <c r="AP90" i="1"/>
  <c r="AP91" i="1"/>
  <c r="AP92" i="1"/>
  <c r="AP93" i="1"/>
  <c r="AP94" i="1"/>
  <c r="AP95" i="1"/>
  <c r="AP96" i="1"/>
  <c r="AP97" i="1"/>
  <c r="AP98" i="1"/>
  <c r="AP99" i="1"/>
  <c r="AP100" i="1"/>
  <c r="AP101" i="1"/>
  <c r="AP102" i="1"/>
  <c r="AP103" i="1"/>
  <c r="AP104" i="1"/>
  <c r="AP105" i="1"/>
  <c r="AP106" i="1"/>
  <c r="AP2" i="1"/>
  <c r="AM3" i="1"/>
  <c r="AM4" i="1"/>
  <c r="AM5" i="1"/>
  <c r="AM6" i="1"/>
  <c r="AM7" i="1"/>
  <c r="AM8" i="1"/>
  <c r="AM9" i="1"/>
  <c r="AM10" i="1"/>
  <c r="AM11" i="1"/>
  <c r="AM12" i="1"/>
  <c r="AM13" i="1"/>
  <c r="AM14" i="1"/>
  <c r="AM15" i="1"/>
  <c r="AM16" i="1"/>
  <c r="AM17" i="1"/>
  <c r="AM18" i="1"/>
  <c r="AM19" i="1"/>
  <c r="AM20" i="1"/>
  <c r="AM21" i="1"/>
  <c r="AM22" i="1"/>
  <c r="AM23" i="1"/>
  <c r="AM24" i="1"/>
  <c r="AM25" i="1"/>
  <c r="AM26" i="1"/>
  <c r="AM27" i="1"/>
  <c r="AM28" i="1"/>
  <c r="AM29" i="1"/>
  <c r="AM30" i="1"/>
  <c r="AM31" i="1"/>
  <c r="AM32" i="1"/>
  <c r="AM33" i="1"/>
  <c r="AM34" i="1"/>
  <c r="AM35" i="1"/>
  <c r="AM36" i="1"/>
  <c r="AM37" i="1"/>
  <c r="AM38" i="1"/>
  <c r="AM39" i="1"/>
  <c r="AM40" i="1"/>
  <c r="AM41" i="1"/>
  <c r="AM42" i="1"/>
  <c r="AM43" i="1"/>
  <c r="AM44" i="1"/>
  <c r="AM45" i="1"/>
  <c r="AM46" i="1"/>
  <c r="AM47" i="1"/>
  <c r="AM48" i="1"/>
  <c r="AM49" i="1"/>
  <c r="AM50" i="1"/>
  <c r="AM51" i="1"/>
  <c r="AM52" i="1"/>
  <c r="AM53" i="1"/>
  <c r="AM54" i="1"/>
  <c r="AM55" i="1"/>
  <c r="AM56" i="1"/>
  <c r="AM57" i="1"/>
  <c r="AM58" i="1"/>
  <c r="AM59" i="1"/>
  <c r="AM60" i="1"/>
  <c r="AM61" i="1"/>
  <c r="AM62" i="1"/>
  <c r="AM63" i="1"/>
  <c r="AM64" i="1"/>
  <c r="AM65" i="1"/>
  <c r="AM66" i="1"/>
  <c r="AM67" i="1"/>
  <c r="AM68" i="1"/>
  <c r="AM69" i="1"/>
  <c r="AM70" i="1"/>
  <c r="AM71" i="1"/>
  <c r="AM72" i="1"/>
  <c r="AM73" i="1"/>
  <c r="AM74" i="1"/>
  <c r="AM75" i="1"/>
  <c r="AM76" i="1"/>
  <c r="AM77" i="1"/>
  <c r="AM78" i="1"/>
  <c r="AM79" i="1"/>
  <c r="AM80" i="1"/>
  <c r="AM81" i="1"/>
  <c r="AM82" i="1"/>
  <c r="AM83" i="1"/>
  <c r="AM84" i="1"/>
  <c r="AM85" i="1"/>
  <c r="AM86" i="1"/>
  <c r="AM87" i="1"/>
  <c r="AM88" i="1"/>
  <c r="AM89" i="1"/>
  <c r="AM90" i="1"/>
  <c r="AM91" i="1"/>
  <c r="AM92" i="1"/>
  <c r="AM93" i="1"/>
  <c r="AM94" i="1"/>
  <c r="AM95" i="1"/>
  <c r="AM96" i="1"/>
  <c r="AM97" i="1"/>
  <c r="AM98" i="1"/>
  <c r="AM99" i="1"/>
  <c r="AM100" i="1"/>
  <c r="AM101" i="1"/>
  <c r="AM102" i="1"/>
  <c r="AM103" i="1"/>
  <c r="AM104" i="1"/>
  <c r="AM105" i="1"/>
  <c r="AM106" i="1"/>
  <c r="AM2" i="1"/>
  <c r="AJ3" i="1"/>
  <c r="AJ4" i="1"/>
  <c r="AJ5" i="1"/>
  <c r="AJ6" i="1"/>
  <c r="AJ7" i="1"/>
  <c r="AJ8" i="1"/>
  <c r="AJ9" i="1"/>
  <c r="AJ10" i="1"/>
  <c r="AJ11" i="1"/>
  <c r="AJ12" i="1"/>
  <c r="AJ13" i="1"/>
  <c r="AJ14" i="1"/>
  <c r="AJ15" i="1"/>
  <c r="AJ16" i="1"/>
  <c r="AJ17" i="1"/>
  <c r="AJ18" i="1"/>
  <c r="AJ19" i="1"/>
  <c r="AJ20" i="1"/>
  <c r="AJ21" i="1"/>
  <c r="AJ22" i="1"/>
  <c r="AJ23" i="1"/>
  <c r="AJ24" i="1"/>
  <c r="AJ25" i="1"/>
  <c r="AJ26" i="1"/>
  <c r="AJ27" i="1"/>
  <c r="AJ28" i="1"/>
  <c r="AJ29" i="1"/>
  <c r="AJ30" i="1"/>
  <c r="AJ31" i="1"/>
  <c r="AJ32" i="1"/>
  <c r="AJ33" i="1"/>
  <c r="AJ34" i="1"/>
  <c r="AJ35" i="1"/>
  <c r="AJ36" i="1"/>
  <c r="AJ37" i="1"/>
  <c r="AJ38" i="1"/>
  <c r="AJ39" i="1"/>
  <c r="AJ40" i="1"/>
  <c r="AJ41" i="1"/>
  <c r="AJ42" i="1"/>
  <c r="AJ43" i="1"/>
  <c r="AJ44" i="1"/>
  <c r="AJ45" i="1"/>
  <c r="AJ46" i="1"/>
  <c r="AJ47" i="1"/>
  <c r="AJ48" i="1"/>
  <c r="AJ49" i="1"/>
  <c r="AJ50" i="1"/>
  <c r="AJ51" i="1"/>
  <c r="AJ52" i="1"/>
  <c r="AJ53" i="1"/>
  <c r="AJ54" i="1"/>
  <c r="AJ55" i="1"/>
  <c r="AJ56" i="1"/>
  <c r="AJ57" i="1"/>
  <c r="AJ58" i="1"/>
  <c r="AJ59" i="1"/>
  <c r="AJ60" i="1"/>
  <c r="AJ61" i="1"/>
  <c r="AJ62" i="1"/>
  <c r="AJ63" i="1"/>
  <c r="AJ64" i="1"/>
  <c r="AJ65" i="1"/>
  <c r="AJ66" i="1"/>
  <c r="AJ67" i="1"/>
  <c r="AJ68" i="1"/>
  <c r="AJ69" i="1"/>
  <c r="AJ70" i="1"/>
  <c r="AJ71" i="1"/>
  <c r="AJ72" i="1"/>
  <c r="AJ73" i="1"/>
  <c r="AJ74" i="1"/>
  <c r="AJ75" i="1"/>
  <c r="AJ76" i="1"/>
  <c r="AJ77" i="1"/>
  <c r="AJ78" i="1"/>
  <c r="AJ79" i="1"/>
  <c r="AJ80" i="1"/>
  <c r="AJ81" i="1"/>
  <c r="AJ82" i="1"/>
  <c r="AJ83" i="1"/>
  <c r="AJ84" i="1"/>
  <c r="AJ85" i="1"/>
  <c r="AJ86" i="1"/>
  <c r="AJ87" i="1"/>
  <c r="AJ88" i="1"/>
  <c r="AJ89" i="1"/>
  <c r="AJ90" i="1"/>
  <c r="AJ91" i="1"/>
  <c r="AJ92" i="1"/>
  <c r="AJ93" i="1"/>
  <c r="AJ94" i="1"/>
  <c r="AJ95" i="1"/>
  <c r="AJ96" i="1"/>
  <c r="AJ97" i="1"/>
  <c r="AJ98" i="1"/>
  <c r="AJ99" i="1"/>
  <c r="AJ100" i="1"/>
  <c r="AJ101" i="1"/>
  <c r="AJ102" i="1"/>
  <c r="AJ103" i="1"/>
  <c r="AJ104" i="1"/>
  <c r="AJ105" i="1"/>
  <c r="AJ106" i="1"/>
  <c r="AJ2" i="1"/>
  <c r="AC3" i="1"/>
  <c r="AC4" i="1"/>
  <c r="AC5" i="1"/>
  <c r="AC6" i="1"/>
  <c r="AC7" i="1"/>
  <c r="AC8" i="1"/>
  <c r="AC9" i="1"/>
  <c r="AC10" i="1"/>
  <c r="AC11" i="1"/>
  <c r="AC12" i="1"/>
  <c r="AC13" i="1"/>
  <c r="AC14" i="1"/>
  <c r="AC15" i="1"/>
  <c r="AC16" i="1"/>
  <c r="AC17" i="1"/>
  <c r="AC18" i="1"/>
  <c r="AC19" i="1"/>
  <c r="AC20" i="1"/>
  <c r="AC21" i="1"/>
  <c r="AC22" i="1"/>
  <c r="AC23" i="1"/>
  <c r="AC24" i="1"/>
  <c r="AC25" i="1"/>
  <c r="AC26" i="1"/>
  <c r="AC27" i="1"/>
  <c r="AC28" i="1"/>
  <c r="AC29" i="1"/>
  <c r="AC30" i="1"/>
  <c r="AC31" i="1"/>
  <c r="AC32" i="1"/>
  <c r="AC33" i="1"/>
  <c r="AC34" i="1"/>
  <c r="AC35" i="1"/>
  <c r="AC36" i="1"/>
  <c r="AC37" i="1"/>
  <c r="AC38" i="1"/>
  <c r="AC39" i="1"/>
  <c r="AC40" i="1"/>
  <c r="AC41" i="1"/>
  <c r="AC42" i="1"/>
  <c r="AC43" i="1"/>
  <c r="AC44" i="1"/>
  <c r="AC45" i="1"/>
  <c r="AC46" i="1"/>
  <c r="AC47" i="1"/>
  <c r="AC48" i="1"/>
  <c r="AC49" i="1"/>
  <c r="AC50" i="1"/>
  <c r="AC51" i="1"/>
  <c r="AC52" i="1"/>
  <c r="AC53" i="1"/>
  <c r="AC54" i="1"/>
  <c r="AC55" i="1"/>
  <c r="AC56" i="1"/>
  <c r="AC57" i="1"/>
  <c r="AC58" i="1"/>
  <c r="AC59" i="1"/>
  <c r="AC60" i="1"/>
  <c r="AC61" i="1"/>
  <c r="AC62" i="1"/>
  <c r="AC63" i="1"/>
  <c r="AC64" i="1"/>
  <c r="AC65" i="1"/>
  <c r="AC66" i="1"/>
  <c r="AC67" i="1"/>
  <c r="AC68" i="1"/>
  <c r="AC69" i="1"/>
  <c r="AC70" i="1"/>
  <c r="AC71" i="1"/>
  <c r="AC72" i="1"/>
  <c r="AC73" i="1"/>
  <c r="AC74" i="1"/>
  <c r="AC75" i="1"/>
  <c r="AC76" i="1"/>
  <c r="AC77" i="1"/>
  <c r="AC78" i="1"/>
  <c r="AC79" i="1"/>
  <c r="AC80" i="1"/>
  <c r="AC81" i="1"/>
  <c r="AC82" i="1"/>
  <c r="AC83" i="1"/>
  <c r="AC84" i="1"/>
  <c r="AC85" i="1"/>
  <c r="AC86" i="1"/>
  <c r="AC87" i="1"/>
  <c r="AC88" i="1"/>
  <c r="AC89" i="1"/>
  <c r="AC90" i="1"/>
  <c r="AC91" i="1"/>
  <c r="AC92" i="1"/>
  <c r="AC93" i="1"/>
  <c r="AC94" i="1"/>
  <c r="AC95" i="1"/>
  <c r="AC96" i="1"/>
  <c r="AC97" i="1"/>
  <c r="AC98" i="1"/>
  <c r="AC99" i="1"/>
  <c r="AC100" i="1"/>
  <c r="AC101" i="1"/>
  <c r="AC102" i="1"/>
  <c r="AC103" i="1"/>
  <c r="AC104" i="1"/>
  <c r="AC105" i="1"/>
  <c r="AC106" i="1"/>
  <c r="AC2" i="1"/>
  <c r="AA3" i="1"/>
  <c r="AA4" i="1"/>
  <c r="AA5" i="1"/>
  <c r="AA6" i="1"/>
  <c r="AA7" i="1"/>
  <c r="AA8" i="1"/>
  <c r="AA9" i="1"/>
  <c r="AA10" i="1"/>
  <c r="AA11" i="1"/>
  <c r="AA12" i="1"/>
  <c r="AA13" i="1"/>
  <c r="AA14" i="1"/>
  <c r="AA15" i="1"/>
  <c r="AA16" i="1"/>
  <c r="AA17" i="1"/>
  <c r="AA18" i="1"/>
  <c r="AA19" i="1"/>
  <c r="AA20" i="1"/>
  <c r="AA21" i="1"/>
  <c r="AA22" i="1"/>
  <c r="AA23" i="1"/>
  <c r="AA24" i="1"/>
  <c r="AA25" i="1"/>
  <c r="AA26" i="1"/>
  <c r="AA27" i="1"/>
  <c r="AA28" i="1"/>
  <c r="AA29" i="1"/>
  <c r="AA30" i="1"/>
  <c r="AA31" i="1"/>
  <c r="AA32" i="1"/>
  <c r="AA33" i="1"/>
  <c r="AA34" i="1"/>
  <c r="AA35" i="1"/>
  <c r="AA36" i="1"/>
  <c r="AA37" i="1"/>
  <c r="AA38" i="1"/>
  <c r="AA39" i="1"/>
  <c r="AA40" i="1"/>
  <c r="AA41" i="1"/>
  <c r="AA42" i="1"/>
  <c r="AA43" i="1"/>
  <c r="AA44" i="1"/>
  <c r="AA45" i="1"/>
  <c r="AA46" i="1"/>
  <c r="AA47" i="1"/>
  <c r="AA48" i="1"/>
  <c r="AA49" i="1"/>
  <c r="AA50" i="1"/>
  <c r="AA51" i="1"/>
  <c r="AA52" i="1"/>
  <c r="AA53" i="1"/>
  <c r="AA54" i="1"/>
  <c r="AA55" i="1"/>
  <c r="AA56" i="1"/>
  <c r="AA57" i="1"/>
  <c r="AA58" i="1"/>
  <c r="AA59" i="1"/>
  <c r="AA60" i="1"/>
  <c r="AA61" i="1"/>
  <c r="AA62" i="1"/>
  <c r="AA63" i="1"/>
  <c r="AA64" i="1"/>
  <c r="AA65" i="1"/>
  <c r="AA66" i="1"/>
  <c r="AA67" i="1"/>
  <c r="AA68" i="1"/>
  <c r="AA69" i="1"/>
  <c r="AA70" i="1"/>
  <c r="AA71" i="1"/>
  <c r="AA72" i="1"/>
  <c r="AA73" i="1"/>
  <c r="AA74" i="1"/>
  <c r="AA75" i="1"/>
  <c r="AA76" i="1"/>
  <c r="AA77" i="1"/>
  <c r="AA78" i="1"/>
  <c r="AA79" i="1"/>
  <c r="AA80" i="1"/>
  <c r="AA81" i="1"/>
  <c r="AA82" i="1"/>
  <c r="AA83" i="1"/>
  <c r="AA84" i="1"/>
  <c r="AA85" i="1"/>
  <c r="AA86" i="1"/>
  <c r="AA87" i="1"/>
  <c r="AA88" i="1"/>
  <c r="AA89" i="1"/>
  <c r="AA90" i="1"/>
  <c r="AA91" i="1"/>
  <c r="AA92" i="1"/>
  <c r="AA93" i="1"/>
  <c r="AA94" i="1"/>
  <c r="AA95" i="1"/>
  <c r="AA96" i="1"/>
  <c r="AA97" i="1"/>
  <c r="AA98" i="1"/>
  <c r="AA99" i="1"/>
  <c r="AA100" i="1"/>
  <c r="AA101" i="1"/>
  <c r="AA102" i="1"/>
  <c r="AA103" i="1"/>
  <c r="AA104" i="1"/>
  <c r="AA105" i="1"/>
  <c r="AA106" i="1"/>
  <c r="AA2" i="1"/>
  <c r="Y3" i="1"/>
  <c r="Y4" i="1"/>
  <c r="Y5" i="1"/>
  <c r="Y6" i="1"/>
  <c r="Y7" i="1"/>
  <c r="Y8" i="1"/>
  <c r="Y9" i="1"/>
  <c r="Y10" i="1"/>
  <c r="Y11" i="1"/>
  <c r="Y12" i="1"/>
  <c r="Y13" i="1"/>
  <c r="Y14" i="1"/>
  <c r="Y15" i="1"/>
  <c r="Y16" i="1"/>
  <c r="Y17" i="1"/>
  <c r="Y18" i="1"/>
  <c r="Y19" i="1"/>
  <c r="Y20" i="1"/>
  <c r="Y21" i="1"/>
  <c r="Y22" i="1"/>
  <c r="Y23" i="1"/>
  <c r="Y24" i="1"/>
  <c r="Y25" i="1"/>
  <c r="Y26" i="1"/>
  <c r="Y27" i="1"/>
  <c r="Y28" i="1"/>
  <c r="Y29" i="1"/>
  <c r="Y30" i="1"/>
  <c r="Y31" i="1"/>
  <c r="Y32" i="1"/>
  <c r="Y33" i="1"/>
  <c r="Y34" i="1"/>
  <c r="Y35" i="1"/>
  <c r="Y36" i="1"/>
  <c r="Y37" i="1"/>
  <c r="Y38" i="1"/>
  <c r="Y39" i="1"/>
  <c r="Y40" i="1"/>
  <c r="Y41" i="1"/>
  <c r="Y42" i="1"/>
  <c r="Y43" i="1"/>
  <c r="Y44" i="1"/>
  <c r="Y45" i="1"/>
  <c r="Y46" i="1"/>
  <c r="Y47" i="1"/>
  <c r="Y48" i="1"/>
  <c r="Y49" i="1"/>
  <c r="Y50" i="1"/>
  <c r="Y51" i="1"/>
  <c r="Y52" i="1"/>
  <c r="Y53" i="1"/>
  <c r="Y54" i="1"/>
  <c r="Y55" i="1"/>
  <c r="Y56" i="1"/>
  <c r="Y57" i="1"/>
  <c r="Y58" i="1"/>
  <c r="Y59" i="1"/>
  <c r="Y60" i="1"/>
  <c r="Y61" i="1"/>
  <c r="Y62" i="1"/>
  <c r="Y63" i="1"/>
  <c r="Y64" i="1"/>
  <c r="Y65" i="1"/>
  <c r="Y66" i="1"/>
  <c r="Y67" i="1"/>
  <c r="Y68" i="1"/>
  <c r="Y69" i="1"/>
  <c r="Y70" i="1"/>
  <c r="Y71" i="1"/>
  <c r="Y72" i="1"/>
  <c r="Y73" i="1"/>
  <c r="Y74" i="1"/>
  <c r="Y75" i="1"/>
  <c r="Y76" i="1"/>
  <c r="Y77" i="1"/>
  <c r="Y78" i="1"/>
  <c r="Y79" i="1"/>
  <c r="Y80" i="1"/>
  <c r="Y81" i="1"/>
  <c r="Y82" i="1"/>
  <c r="Y83" i="1"/>
  <c r="Y84" i="1"/>
  <c r="Y85" i="1"/>
  <c r="Y86" i="1"/>
  <c r="Y87" i="1"/>
  <c r="Y88" i="1"/>
  <c r="Y89" i="1"/>
  <c r="Y90" i="1"/>
  <c r="Y91" i="1"/>
  <c r="Y92" i="1"/>
  <c r="Y93" i="1"/>
  <c r="Y94" i="1"/>
  <c r="Y95" i="1"/>
  <c r="Y96" i="1"/>
  <c r="Y97" i="1"/>
  <c r="Y98" i="1"/>
  <c r="Y99" i="1"/>
  <c r="Y100" i="1"/>
  <c r="Y101" i="1"/>
  <c r="Y102" i="1"/>
  <c r="Y103" i="1"/>
  <c r="Y104" i="1"/>
  <c r="Y105" i="1"/>
  <c r="Y106" i="1"/>
  <c r="Y2" i="1"/>
  <c r="V3" i="1"/>
  <c r="V4" i="1"/>
  <c r="V5" i="1"/>
  <c r="V6" i="1"/>
  <c r="V7" i="1"/>
  <c r="V8" i="1"/>
  <c r="V9" i="1"/>
  <c r="V10" i="1"/>
  <c r="V11" i="1"/>
  <c r="V12" i="1"/>
  <c r="V13" i="1"/>
  <c r="V14" i="1"/>
  <c r="V15" i="1"/>
  <c r="V16" i="1"/>
  <c r="V17" i="1"/>
  <c r="V18" i="1"/>
  <c r="V19" i="1"/>
  <c r="V20" i="1"/>
  <c r="V21" i="1"/>
  <c r="V22" i="1"/>
  <c r="V23" i="1"/>
  <c r="V24" i="1"/>
  <c r="V25" i="1"/>
  <c r="V26" i="1"/>
  <c r="V27" i="1"/>
  <c r="V28" i="1"/>
  <c r="V29" i="1"/>
  <c r="V30" i="1"/>
  <c r="V31" i="1"/>
  <c r="V32" i="1"/>
  <c r="V33" i="1"/>
  <c r="V34" i="1"/>
  <c r="V35" i="1"/>
  <c r="V36" i="1"/>
  <c r="V37" i="1"/>
  <c r="V38" i="1"/>
  <c r="V39" i="1"/>
  <c r="V40" i="1"/>
  <c r="V41" i="1"/>
  <c r="V42" i="1"/>
  <c r="V43" i="1"/>
  <c r="V44" i="1"/>
  <c r="V45" i="1"/>
  <c r="V46" i="1"/>
  <c r="V47" i="1"/>
  <c r="V48" i="1"/>
  <c r="V49" i="1"/>
  <c r="V50" i="1"/>
  <c r="V51" i="1"/>
  <c r="V52" i="1"/>
  <c r="V53" i="1"/>
  <c r="V54" i="1"/>
  <c r="V55" i="1"/>
  <c r="V56" i="1"/>
  <c r="V57" i="1"/>
  <c r="V58" i="1"/>
  <c r="V59" i="1"/>
  <c r="V60" i="1"/>
  <c r="V61" i="1"/>
  <c r="V62" i="1"/>
  <c r="V63" i="1"/>
  <c r="V64" i="1"/>
  <c r="V65" i="1"/>
  <c r="V66" i="1"/>
  <c r="V67" i="1"/>
  <c r="V68" i="1"/>
  <c r="V69" i="1"/>
  <c r="V70" i="1"/>
  <c r="V71" i="1"/>
  <c r="V72" i="1"/>
  <c r="V73" i="1"/>
  <c r="V74" i="1"/>
  <c r="V75" i="1"/>
  <c r="V76" i="1"/>
  <c r="V77" i="1"/>
  <c r="V78" i="1"/>
  <c r="V79" i="1"/>
  <c r="V80" i="1"/>
  <c r="V81" i="1"/>
  <c r="V82" i="1"/>
  <c r="V83" i="1"/>
  <c r="V84" i="1"/>
  <c r="V85" i="1"/>
  <c r="V86" i="1"/>
  <c r="V87" i="1"/>
  <c r="V88" i="1"/>
  <c r="V89" i="1"/>
  <c r="V90" i="1"/>
  <c r="V91" i="1"/>
  <c r="V92" i="1"/>
  <c r="V93" i="1"/>
  <c r="V94" i="1"/>
  <c r="V95" i="1"/>
  <c r="V96" i="1"/>
  <c r="V97" i="1"/>
  <c r="V98" i="1"/>
  <c r="V99" i="1"/>
  <c r="V100" i="1"/>
  <c r="V101" i="1"/>
  <c r="V102" i="1"/>
  <c r="V103" i="1"/>
  <c r="V104" i="1"/>
  <c r="V105" i="1"/>
  <c r="V106" i="1"/>
  <c r="V2" i="1"/>
  <c r="S3" i="1"/>
  <c r="S4" i="1"/>
  <c r="S5" i="1"/>
  <c r="S6" i="1"/>
  <c r="S7" i="1"/>
  <c r="S8" i="1"/>
  <c r="S9" i="1"/>
  <c r="S10" i="1"/>
  <c r="S11" i="1"/>
  <c r="S12" i="1"/>
  <c r="S13" i="1"/>
  <c r="S14" i="1"/>
  <c r="S15" i="1"/>
  <c r="S16" i="1"/>
  <c r="S17" i="1"/>
  <c r="S18" i="1"/>
  <c r="S19" i="1"/>
  <c r="S20" i="1"/>
  <c r="S21" i="1"/>
  <c r="S22" i="1"/>
  <c r="S23" i="1"/>
  <c r="S24" i="1"/>
  <c r="S25" i="1"/>
  <c r="S26" i="1"/>
  <c r="S27" i="1"/>
  <c r="S28" i="1"/>
  <c r="S29"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S74" i="1"/>
  <c r="S75" i="1"/>
  <c r="S76" i="1"/>
  <c r="S77" i="1"/>
  <c r="S78" i="1"/>
  <c r="S79" i="1"/>
  <c r="S80" i="1"/>
  <c r="S81" i="1"/>
  <c r="S82" i="1"/>
  <c r="S83" i="1"/>
  <c r="S84" i="1"/>
  <c r="S85" i="1"/>
  <c r="S86" i="1"/>
  <c r="S87" i="1"/>
  <c r="S88" i="1"/>
  <c r="S89" i="1"/>
  <c r="S90" i="1"/>
  <c r="S91" i="1"/>
  <c r="S92" i="1"/>
  <c r="S93" i="1"/>
  <c r="S94" i="1"/>
  <c r="S95" i="1"/>
  <c r="S96" i="1"/>
  <c r="S97" i="1"/>
  <c r="S98" i="1"/>
  <c r="S99" i="1"/>
  <c r="S100" i="1"/>
  <c r="S101" i="1"/>
  <c r="S102" i="1"/>
  <c r="S103" i="1"/>
  <c r="S104" i="1"/>
  <c r="S105" i="1"/>
  <c r="S106" i="1"/>
  <c r="S2" i="1"/>
  <c r="P3" i="1"/>
  <c r="P4" i="1"/>
  <c r="P5" i="1"/>
  <c r="P6" i="1"/>
  <c r="P7" i="1"/>
  <c r="P8" i="1"/>
  <c r="P9" i="1"/>
  <c r="P10" i="1"/>
  <c r="P11" i="1"/>
  <c r="P12" i="1"/>
  <c r="P13" i="1"/>
  <c r="P14" i="1"/>
  <c r="P15" i="1"/>
  <c r="P16" i="1"/>
  <c r="P17" i="1"/>
  <c r="P18" i="1"/>
  <c r="P19" i="1"/>
  <c r="P20" i="1"/>
  <c r="P21" i="1"/>
  <c r="P22" i="1"/>
  <c r="P23" i="1"/>
  <c r="P24" i="1"/>
  <c r="P25" i="1"/>
  <c r="P26" i="1"/>
  <c r="P27" i="1"/>
  <c r="P28" i="1"/>
  <c r="P29" i="1"/>
  <c r="P30" i="1"/>
  <c r="P31" i="1"/>
  <c r="P32" i="1"/>
  <c r="P33" i="1"/>
  <c r="P34" i="1"/>
  <c r="P35" i="1"/>
  <c r="P36" i="1"/>
  <c r="P37" i="1"/>
  <c r="P38" i="1"/>
  <c r="P39" i="1"/>
  <c r="P40" i="1"/>
  <c r="P41" i="1"/>
  <c r="P42" i="1"/>
  <c r="P43" i="1"/>
  <c r="P44" i="1"/>
  <c r="P45" i="1"/>
  <c r="P46" i="1"/>
  <c r="P47" i="1"/>
  <c r="P48" i="1"/>
  <c r="P49" i="1"/>
  <c r="P50" i="1"/>
  <c r="P51" i="1"/>
  <c r="P52" i="1"/>
  <c r="P53" i="1"/>
  <c r="P54" i="1"/>
  <c r="P55" i="1"/>
  <c r="P56" i="1"/>
  <c r="P57" i="1"/>
  <c r="P58" i="1"/>
  <c r="P59" i="1"/>
  <c r="P60" i="1"/>
  <c r="P61" i="1"/>
  <c r="P62" i="1"/>
  <c r="P63" i="1"/>
  <c r="P64" i="1"/>
  <c r="P65" i="1"/>
  <c r="P66" i="1"/>
  <c r="P67" i="1"/>
  <c r="P68" i="1"/>
  <c r="P69" i="1"/>
  <c r="P70" i="1"/>
  <c r="P71" i="1"/>
  <c r="P72" i="1"/>
  <c r="P73" i="1"/>
  <c r="P74" i="1"/>
  <c r="P75" i="1"/>
  <c r="P76" i="1"/>
  <c r="P77" i="1"/>
  <c r="P78" i="1"/>
  <c r="P79" i="1"/>
  <c r="P80" i="1"/>
  <c r="P81" i="1"/>
  <c r="P82" i="1"/>
  <c r="P83" i="1"/>
  <c r="P84" i="1"/>
  <c r="P85" i="1"/>
  <c r="P86" i="1"/>
  <c r="P87" i="1"/>
  <c r="P88" i="1"/>
  <c r="P89" i="1"/>
  <c r="P90" i="1"/>
  <c r="P91" i="1"/>
  <c r="P92" i="1"/>
  <c r="P93" i="1"/>
  <c r="P94" i="1"/>
  <c r="P95" i="1"/>
  <c r="P96" i="1"/>
  <c r="P97" i="1"/>
  <c r="P98" i="1"/>
  <c r="P99" i="1"/>
  <c r="P100" i="1"/>
  <c r="P101" i="1"/>
  <c r="P102" i="1"/>
  <c r="P103" i="1"/>
  <c r="P104" i="1"/>
  <c r="P105" i="1"/>
  <c r="P106" i="1"/>
  <c r="P2" i="1"/>
  <c r="N3" i="1"/>
  <c r="N4" i="1"/>
  <c r="N5" i="1"/>
  <c r="N6" i="1"/>
  <c r="N7" i="1"/>
  <c r="N8" i="1"/>
  <c r="N9" i="1"/>
  <c r="N10" i="1"/>
  <c r="N11" i="1"/>
  <c r="N12" i="1"/>
  <c r="N13" i="1"/>
  <c r="N14" i="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N58" i="1"/>
  <c r="N59" i="1"/>
  <c r="N60" i="1"/>
  <c r="N61" i="1"/>
  <c r="N62" i="1"/>
  <c r="N63" i="1"/>
  <c r="N64" i="1"/>
  <c r="N65" i="1"/>
  <c r="N66" i="1"/>
  <c r="N67" i="1"/>
  <c r="N68" i="1"/>
  <c r="N69" i="1"/>
  <c r="N70" i="1"/>
  <c r="N71" i="1"/>
  <c r="N72" i="1"/>
  <c r="N73" i="1"/>
  <c r="N74" i="1"/>
  <c r="N75" i="1"/>
  <c r="N76" i="1"/>
  <c r="N77" i="1"/>
  <c r="N78" i="1"/>
  <c r="N79" i="1"/>
  <c r="N80" i="1"/>
  <c r="N81" i="1"/>
  <c r="N82" i="1"/>
  <c r="N83" i="1"/>
  <c r="N84" i="1"/>
  <c r="N85" i="1"/>
  <c r="N86" i="1"/>
  <c r="N87" i="1"/>
  <c r="N88" i="1"/>
  <c r="N89" i="1"/>
  <c r="N90" i="1"/>
  <c r="N91" i="1"/>
  <c r="N92" i="1"/>
  <c r="N93" i="1"/>
  <c r="N94" i="1"/>
  <c r="N95" i="1"/>
  <c r="N96" i="1"/>
  <c r="N97" i="1"/>
  <c r="N98" i="1"/>
  <c r="N99" i="1"/>
  <c r="N100" i="1"/>
  <c r="N101" i="1"/>
  <c r="N102" i="1"/>
  <c r="N103" i="1"/>
  <c r="N104" i="1"/>
  <c r="N105" i="1"/>
  <c r="N106" i="1"/>
  <c r="N2" i="1"/>
  <c r="L3" i="1"/>
  <c r="L4" i="1"/>
  <c r="L5" i="1"/>
  <c r="L6" i="1"/>
  <c r="L7" i="1"/>
  <c r="L8" i="1"/>
  <c r="L9" i="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2" i="1"/>
  <c r="J3" i="1"/>
  <c r="J4" i="1"/>
  <c r="J5" i="1"/>
  <c r="J6" i="1"/>
  <c r="J7"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2" i="1"/>
  <c r="BE3" i="1"/>
  <c r="BE4" i="1"/>
  <c r="BE5" i="1"/>
  <c r="BE6" i="1"/>
  <c r="BE7" i="1"/>
  <c r="BE8" i="1"/>
  <c r="BE9" i="1"/>
  <c r="BE10" i="1"/>
  <c r="BE11" i="1"/>
  <c r="BE12" i="1"/>
  <c r="BE13" i="1"/>
  <c r="BE14" i="1"/>
  <c r="BE15" i="1"/>
  <c r="BE16" i="1"/>
  <c r="BE17" i="1"/>
  <c r="BE18" i="1"/>
  <c r="BE19" i="1"/>
  <c r="BE20" i="1"/>
  <c r="BE21" i="1"/>
  <c r="BE22" i="1"/>
  <c r="BE23" i="1"/>
  <c r="BE24" i="1"/>
  <c r="BE25" i="1"/>
  <c r="BE26" i="1"/>
  <c r="BE27" i="1"/>
  <c r="BE28" i="1"/>
  <c r="BE29" i="1"/>
  <c r="BE30" i="1"/>
  <c r="BE31" i="1"/>
  <c r="BE32" i="1"/>
  <c r="BE33" i="1"/>
  <c r="BE34" i="1"/>
  <c r="BE35" i="1"/>
  <c r="BE36" i="1"/>
  <c r="BE37" i="1"/>
  <c r="BE38" i="1"/>
  <c r="BE39" i="1"/>
  <c r="BE40" i="1"/>
  <c r="BE41" i="1"/>
  <c r="BE42" i="1"/>
  <c r="BE43" i="1"/>
  <c r="BE44" i="1"/>
  <c r="BE45" i="1"/>
  <c r="BE46" i="1"/>
  <c r="BE47" i="1"/>
  <c r="BE48" i="1"/>
  <c r="BE49" i="1"/>
  <c r="BE50" i="1"/>
  <c r="BE51" i="1"/>
  <c r="BE52" i="1"/>
  <c r="BE53" i="1"/>
  <c r="BE54" i="1"/>
  <c r="BE55" i="1"/>
  <c r="BE56" i="1"/>
  <c r="BE57" i="1"/>
  <c r="BE58" i="1"/>
  <c r="BE59" i="1"/>
  <c r="BE60" i="1"/>
  <c r="BE61" i="1"/>
  <c r="BE62" i="1"/>
  <c r="BE63" i="1"/>
  <c r="BE64" i="1"/>
  <c r="BE65" i="1"/>
  <c r="BE66" i="1"/>
  <c r="BE67" i="1"/>
  <c r="BE68" i="1"/>
  <c r="BE69" i="1"/>
  <c r="BE70" i="1"/>
  <c r="BE71" i="1"/>
  <c r="BE72" i="1"/>
  <c r="BE73" i="1"/>
  <c r="BE74" i="1"/>
  <c r="BE75" i="1"/>
  <c r="BE76" i="1"/>
  <c r="BE77" i="1"/>
  <c r="BE78" i="1"/>
  <c r="BE79" i="1"/>
  <c r="BE80" i="1"/>
  <c r="BE81" i="1"/>
  <c r="BE82" i="1"/>
  <c r="BE83" i="1"/>
  <c r="BE84" i="1"/>
  <c r="BE85" i="1"/>
  <c r="BE86" i="1"/>
  <c r="BE87" i="1"/>
  <c r="BE88" i="1"/>
  <c r="BE89" i="1"/>
  <c r="BE90" i="1"/>
  <c r="BE91" i="1"/>
  <c r="BE92" i="1"/>
  <c r="BE93" i="1"/>
  <c r="BE94" i="1"/>
  <c r="BE95" i="1"/>
  <c r="BE96" i="1"/>
  <c r="BE97" i="1"/>
  <c r="BE98" i="1"/>
  <c r="BE99" i="1"/>
  <c r="BE100" i="1"/>
  <c r="BE101" i="1"/>
  <c r="BE102" i="1"/>
  <c r="BE103" i="1"/>
  <c r="BE104" i="1"/>
  <c r="BE105" i="1"/>
  <c r="BE106" i="1"/>
  <c r="BE2" i="1"/>
  <c r="AG3" i="1"/>
  <c r="AG4" i="1"/>
  <c r="AG5" i="1"/>
  <c r="AG6" i="1"/>
  <c r="AG7" i="1"/>
  <c r="AG8" i="1"/>
  <c r="AG9" i="1"/>
  <c r="AG10" i="1"/>
  <c r="AG11" i="1"/>
  <c r="AG12" i="1"/>
  <c r="AG13" i="1"/>
  <c r="AG14" i="1"/>
  <c r="AG15" i="1"/>
  <c r="AG16" i="1"/>
  <c r="AG17" i="1"/>
  <c r="AG18" i="1"/>
  <c r="AG19" i="1"/>
  <c r="AG20" i="1"/>
  <c r="AG21" i="1"/>
  <c r="AG22" i="1"/>
  <c r="AG23" i="1"/>
  <c r="AG24" i="1"/>
  <c r="AG25" i="1"/>
  <c r="AG26" i="1"/>
  <c r="AG27" i="1"/>
  <c r="AG28" i="1"/>
  <c r="AG29" i="1"/>
  <c r="AG30" i="1"/>
  <c r="AG31" i="1"/>
  <c r="AG32" i="1"/>
  <c r="AG33" i="1"/>
  <c r="AG34" i="1"/>
  <c r="AG35" i="1"/>
  <c r="AG36" i="1"/>
  <c r="AG37" i="1"/>
  <c r="AG38" i="1"/>
  <c r="AG39" i="1"/>
  <c r="AG40" i="1"/>
  <c r="AG41" i="1"/>
  <c r="AG42" i="1"/>
  <c r="AG43" i="1"/>
  <c r="AG44" i="1"/>
  <c r="AG45" i="1"/>
  <c r="AG46" i="1"/>
  <c r="AG47" i="1"/>
  <c r="AG48" i="1"/>
  <c r="AG49" i="1"/>
  <c r="AG50" i="1"/>
  <c r="AG51" i="1"/>
  <c r="AG52" i="1"/>
  <c r="AG53" i="1"/>
  <c r="AG54" i="1"/>
  <c r="AG55" i="1"/>
  <c r="AG56" i="1"/>
  <c r="AG57" i="1"/>
  <c r="AG58" i="1"/>
  <c r="AG59" i="1"/>
  <c r="AG60" i="1"/>
  <c r="AG61" i="1"/>
  <c r="AG62" i="1"/>
  <c r="AG63" i="1"/>
  <c r="AG64" i="1"/>
  <c r="AG65" i="1"/>
  <c r="AG66" i="1"/>
  <c r="AG67" i="1"/>
  <c r="AG68" i="1"/>
  <c r="AG69" i="1"/>
  <c r="AG70" i="1"/>
  <c r="AG71" i="1"/>
  <c r="AG72" i="1"/>
  <c r="AG73" i="1"/>
  <c r="AG74" i="1"/>
  <c r="AG75" i="1"/>
  <c r="AG76" i="1"/>
  <c r="AG77" i="1"/>
  <c r="AG78" i="1"/>
  <c r="AG79" i="1"/>
  <c r="AG80" i="1"/>
  <c r="AG81" i="1"/>
  <c r="AG82" i="1"/>
  <c r="AG83" i="1"/>
  <c r="AG84" i="1"/>
  <c r="AG85" i="1"/>
  <c r="AG86" i="1"/>
  <c r="AG87" i="1"/>
  <c r="AG88" i="1"/>
  <c r="AG89" i="1"/>
  <c r="AG90" i="1"/>
  <c r="AG91" i="1"/>
  <c r="AG92" i="1"/>
  <c r="AG93" i="1"/>
  <c r="AG94" i="1"/>
  <c r="AG95" i="1"/>
  <c r="AG96" i="1"/>
  <c r="AG97" i="1"/>
  <c r="AG98" i="1"/>
  <c r="AG99" i="1"/>
  <c r="AG100" i="1"/>
  <c r="AG101" i="1"/>
  <c r="AG102" i="1"/>
  <c r="AG103" i="1"/>
  <c r="AG104" i="1"/>
  <c r="AG105" i="1"/>
  <c r="AG106" i="1"/>
  <c r="AG2" i="1"/>
</calcChain>
</file>

<file path=xl/sharedStrings.xml><?xml version="1.0" encoding="utf-8"?>
<sst xmlns="http://schemas.openxmlformats.org/spreadsheetml/2006/main" count="624" uniqueCount="228">
  <si>
    <t>Break_even_%</t>
  </si>
  <si>
    <t>Sum of ROI</t>
  </si>
  <si>
    <t>IRR Minus_Cost_of_Capital</t>
  </si>
  <si>
    <t>Sum of IRR</t>
  </si>
  <si>
    <t>Opportunity_ID</t>
  </si>
  <si>
    <t>Opportunity_Name</t>
  </si>
  <si>
    <t>Sector</t>
  </si>
  <si>
    <t>Location</t>
  </si>
  <si>
    <t>Project_Size</t>
  </si>
  <si>
    <t>Workforce</t>
  </si>
  <si>
    <t>Workforce_</t>
  </si>
  <si>
    <t>Total_Investments_SR</t>
  </si>
  <si>
    <t>Total_Investments_SR_</t>
  </si>
  <si>
    <t>Capital_Costs_SR</t>
  </si>
  <si>
    <t>Capital_Costs_SR_</t>
  </si>
  <si>
    <t>Startup_Expenses_SR</t>
  </si>
  <si>
    <t>Startup_Expenses_SR_</t>
  </si>
  <si>
    <t>Working_Capital_SR</t>
  </si>
  <si>
    <t>Working_Capital_SR_</t>
  </si>
  <si>
    <t>Revenues_SR</t>
  </si>
  <si>
    <t>Revenues_SR_Mn</t>
  </si>
  <si>
    <t>Revenues_SR_</t>
  </si>
  <si>
    <t>Operating_Expenses_SR</t>
  </si>
  <si>
    <t>Operating_Expenses_SR_Mn</t>
  </si>
  <si>
    <t>Operating_Expenses_SR_</t>
  </si>
  <si>
    <t>Net_Profit_Annual_SR</t>
  </si>
  <si>
    <t>Net_Profit_Annual_SR_Mn</t>
  </si>
  <si>
    <t>Net_Profit_Annual_SR_</t>
  </si>
  <si>
    <t>ROI</t>
  </si>
  <si>
    <t>ROI_</t>
  </si>
  <si>
    <t>IRR</t>
  </si>
  <si>
    <t>IRR_</t>
  </si>
  <si>
    <t>Payback_Period_Years</t>
  </si>
  <si>
    <t>Payback_Period_Years_</t>
  </si>
  <si>
    <t>Break-even_%</t>
  </si>
  <si>
    <t>Break-even_%_</t>
  </si>
  <si>
    <t>NPV_SR</t>
  </si>
  <si>
    <t>NPV_SR_Mn</t>
  </si>
  <si>
    <t>NPV_SR_</t>
  </si>
  <si>
    <t>Value_Added_to_Income_SR</t>
  </si>
  <si>
    <t>Value_Added_to_Income_SR_Mn</t>
  </si>
  <si>
    <t>Value_Added_to_Income_SR_</t>
  </si>
  <si>
    <t>Gross_Value_Added_SR</t>
  </si>
  <si>
    <t>Gross_Value_Added_SR_Mn</t>
  </si>
  <si>
    <t>Gross_Value_Added_SR_</t>
  </si>
  <si>
    <t>Estimated_Cost_of_Capital</t>
  </si>
  <si>
    <t>Estimated_Cost_of_Capital_</t>
  </si>
  <si>
    <t>IRR_Minus_Cost_of_Capital</t>
  </si>
  <si>
    <t>IRR_Minus_Cost_of_Capital_</t>
  </si>
  <si>
    <t>Profit_Margin</t>
  </si>
  <si>
    <t>Profit_Margin_</t>
  </si>
  <si>
    <t>EBITDA_Approx</t>
  </si>
  <si>
    <t>EBITDA_Approx_Mn</t>
  </si>
  <si>
    <t>EBITDA_Approx_</t>
  </si>
  <si>
    <t>EBITDA_Margin</t>
  </si>
  <si>
    <t>EBITDA_Margin_</t>
  </si>
  <si>
    <t>Value_Added_Percentage</t>
  </si>
  <si>
    <t>Value_Added_Percentage_</t>
  </si>
  <si>
    <t>Jobs_per_Million_Invested</t>
  </si>
  <si>
    <t>Jobs_per_Million_Invested_</t>
  </si>
  <si>
    <t>Score_IRR</t>
  </si>
  <si>
    <t>Score_Payback</t>
  </si>
  <si>
    <t>Score_Profit_Margin</t>
  </si>
  <si>
    <t>Score_EBITDA_Margin</t>
  </si>
  <si>
    <t>Score_Jobs</t>
  </si>
  <si>
    <t>Score_Value_Added</t>
  </si>
  <si>
    <t>Total_Score</t>
  </si>
  <si>
    <t>Qeema_Recommendation</t>
  </si>
  <si>
    <t>Total_Investments_SR_Mn</t>
  </si>
  <si>
    <t>Total_Investments_SR_Mn_</t>
  </si>
  <si>
    <t>Capital_Costs_SR_Mn</t>
  </si>
  <si>
    <t>Capital_Costs_SR_Mn_</t>
  </si>
  <si>
    <t>Startup_Expenses_SR_Mn</t>
  </si>
  <si>
    <t>Startup_Expenses_SR_Mn_</t>
  </si>
  <si>
    <t>Working_Capital_SR_Mn</t>
  </si>
  <si>
    <t>Working_Capital_SR_Mn_</t>
  </si>
  <si>
    <t>A Company for Organizing Exhibitions, Conferences and Events</t>
  </si>
  <si>
    <t>Tourism and Quality of Life</t>
  </si>
  <si>
    <t>Small</t>
  </si>
  <si>
    <t>Excellent</t>
  </si>
  <si>
    <t>Medical Tourism Project (High-Quality Medical Facility)</t>
  </si>
  <si>
    <t>Medium</t>
  </si>
  <si>
    <t>Good</t>
  </si>
  <si>
    <t>Touring Company</t>
  </si>
  <si>
    <t>Desert resort project</t>
  </si>
  <si>
    <t>Women’s Gym and Sports Center</t>
  </si>
  <si>
    <t>Business Incubators and Accelerators (Culinary Arts Business Incubator)</t>
  </si>
  <si>
    <t>Average</t>
  </si>
  <si>
    <t>Heritage Hotel</t>
  </si>
  <si>
    <t>Rural Tourist Lodge</t>
  </si>
  <si>
    <t>Al Kharj</t>
  </si>
  <si>
    <t>Cultural Center for Children and Families</t>
  </si>
  <si>
    <t>Integrated Entertainment Center for Families</t>
  </si>
  <si>
    <t>Al Majmaah</t>
  </si>
  <si>
    <t>Permanent Theater for Performing Arts</t>
  </si>
  <si>
    <t>Indoor Water Park</t>
  </si>
  <si>
    <t>Interactive Museum of Future Professions for Children</t>
  </si>
  <si>
    <t>Professional Studios for Visual Production</t>
  </si>
  <si>
    <t>Indoor Games and E-sports Hall</t>
  </si>
  <si>
    <t>Cultural and Creative Content Incubator</t>
  </si>
  <si>
    <t>Cultural Café</t>
  </si>
  <si>
    <t>Mobile Entertainment Platforms</t>
  </si>
  <si>
    <t>High-quality Multipurpose Theater</t>
  </si>
  <si>
    <t>Multi-purpose Sports Hall</t>
  </si>
  <si>
    <t>Sport Equipment Manufacturing Factory</t>
  </si>
  <si>
    <t>Industry and Mining</t>
  </si>
  <si>
    <t>Smart Logistics Services Platform</t>
  </si>
  <si>
    <t>Technology and Innovation</t>
  </si>
  <si>
    <t>Medical Supplies Manufacturing Plant</t>
  </si>
  <si>
    <t>Healthcare and Life Sciences</t>
  </si>
  <si>
    <t>Large</t>
  </si>
  <si>
    <t>Renewable Energy Solutions Provider</t>
  </si>
  <si>
    <t>Energy and Sustainability</t>
  </si>
  <si>
    <t>Cloud Data Center</t>
  </si>
  <si>
    <t>Aquaponics Farming Project</t>
  </si>
  <si>
    <t>Agricultural</t>
  </si>
  <si>
    <t>Veterinary Services Center</t>
  </si>
  <si>
    <t>Digital Learning Platform</t>
  </si>
  <si>
    <t>Education</t>
  </si>
  <si>
    <t>Biotech R&amp;D Facility</t>
  </si>
  <si>
    <t>Modular Construction Factory</t>
  </si>
  <si>
    <t>Real Estate and Construction</t>
  </si>
  <si>
    <t>Recycling and Waste Management Facility</t>
  </si>
  <si>
    <t>Digital Health Monitoring App</t>
  </si>
  <si>
    <t>Smart Agricultural Monitoring System</t>
  </si>
  <si>
    <t>3D Printing Services Center</t>
  </si>
  <si>
    <t>Luxury Dates Processing Factory</t>
  </si>
  <si>
    <t>Advanced Packaging Solutions Plant</t>
  </si>
  <si>
    <t>Organic Fertilizer Production Plant</t>
  </si>
  <si>
    <t>Elderly Homecare Services Platform</t>
  </si>
  <si>
    <t>Mobile Vehicle Maintenance Services</t>
  </si>
  <si>
    <t>Transportation and Logistics</t>
  </si>
  <si>
    <t>Digital Archive Management Solution</t>
  </si>
  <si>
    <t>Smart Home Automation Systems</t>
  </si>
  <si>
    <t>Precision Agriculture Drone Services</t>
  </si>
  <si>
    <t>Electric Vehicle Charging Network</t>
  </si>
  <si>
    <t>Mobile Diagnostic Clinics</t>
  </si>
  <si>
    <t>Food Truck Park and Services Hub</t>
  </si>
  <si>
    <t>Digital Language Learning Platform</t>
  </si>
  <si>
    <t>Herbal and Traditional Medicine Center</t>
  </si>
  <si>
    <t>Automated Warehousing Systems</t>
  </si>
  <si>
    <t>Aquaculture Farm (Tilapia)</t>
  </si>
  <si>
    <t>Autonomous Cleaning Robots</t>
  </si>
  <si>
    <t>Dimethyl Sulfide Manufacturing Factory</t>
  </si>
  <si>
    <t>Natural Stone Shaping Factory</t>
  </si>
  <si>
    <t>Natural Marble Shaping Factory</t>
  </si>
  <si>
    <t>Al-Hariq</t>
  </si>
  <si>
    <t>Bituminous Waterproofing Rolls Manufacturing Factory</t>
  </si>
  <si>
    <t>Remah</t>
  </si>
  <si>
    <t>Gravel Crushing Factory</t>
  </si>
  <si>
    <t>Gypsum Decorative Products Factory</t>
  </si>
  <si>
    <t>Reinforced Steel Manufacturing Factory</t>
  </si>
  <si>
    <t>Aluminum Alloy Manufacturing Factory</t>
  </si>
  <si>
    <t>Medical Surgical Tool Manufacturing Factory (Scalpels, Probes &amp; Scissors)</t>
  </si>
  <si>
    <t>International Schools Complex in Riyadh</t>
  </si>
  <si>
    <t>Health Sciences College in Riyadh</t>
  </si>
  <si>
    <t>Emergency Medicine Institute in Riyadh</t>
  </si>
  <si>
    <t>Specialized Training Institute</t>
  </si>
  <si>
    <t>International Schools Complex in Al-Dawadmi</t>
  </si>
  <si>
    <t>Al-Dawadmi</t>
  </si>
  <si>
    <t>Private Hospital with a Capacity of 100 Beds</t>
  </si>
  <si>
    <t>Medical Clinics Complex</t>
  </si>
  <si>
    <t>A specialized Eye Hospital</t>
  </si>
  <si>
    <t>Optical Shop for Prescription Glasses and Sunglasses</t>
  </si>
  <si>
    <t>Support Services Area (Logistics)</t>
  </si>
  <si>
    <t>Refrigerated and Frozen Storage Warehouses</t>
  </si>
  <si>
    <t>Logistics Transportation Company</t>
  </si>
  <si>
    <t>Specialized Industrial Complex Area</t>
  </si>
  <si>
    <t>Air-Conditioned Greenhouses</t>
  </si>
  <si>
    <t>Mushroom Cultivation Project</t>
  </si>
  <si>
    <t>Cultivation of Truffle Mushrooms</t>
  </si>
  <si>
    <t>Green Fodder (Barley Planting) Cultivation</t>
  </si>
  <si>
    <t>Raising Camels</t>
  </si>
  <si>
    <t>Broiler Chicken Production</t>
  </si>
  <si>
    <t>Dates Storage Warehouses</t>
  </si>
  <si>
    <t>Date Product Marketing Company</t>
  </si>
  <si>
    <t>Agricultural Marketing Services Center</t>
  </si>
  <si>
    <t>Project for Planting Date Palm Trees</t>
  </si>
  <si>
    <t>Growing Grains (Wheat)</t>
  </si>
  <si>
    <t>Website Hosting Company</t>
  </si>
  <si>
    <t>Media &amp; Communications</t>
  </si>
  <si>
    <t>Software Development and Website Designing Company</t>
  </si>
  <si>
    <t>Automation Systems Installation and Maintenance Company</t>
  </si>
  <si>
    <t>E-commerce Project (Online Clothing and Fashion)</t>
  </si>
  <si>
    <t>Wholesale and Retail Trade</t>
  </si>
  <si>
    <t>Computer Store for Desktop, Laptops, and Accessories</t>
  </si>
  <si>
    <t>Medical and Laboratory Equipment and Supplies Store</t>
  </si>
  <si>
    <t>Spices, Seasonings, and Coffee Products Store</t>
  </si>
  <si>
    <t>Tin, plastics, and Paper Products Store</t>
  </si>
  <si>
    <t>Paid Parking Project</t>
  </si>
  <si>
    <t>Coffee Shop Project</t>
  </si>
  <si>
    <t>Laundry Shop Project</t>
  </si>
  <si>
    <t>Mobile Car Wash Project</t>
  </si>
  <si>
    <t>Women’s and Events Photography Studio</t>
  </si>
  <si>
    <t>Student Services Center</t>
  </si>
  <si>
    <t>Honey and Products Shop</t>
  </si>
  <si>
    <t>An Advertising Company</t>
  </si>
  <si>
    <t>Securities Arrangement and Advisory Activities</t>
  </si>
  <si>
    <t>Financial Services and Insurance</t>
  </si>
  <si>
    <t>Finance Company</t>
  </si>
  <si>
    <t>Gated Residential Compound</t>
  </si>
  <si>
    <t>Residential Buildings Project</t>
  </si>
  <si>
    <t>A Complex of Administrative Offices and Commercial Stores</t>
  </si>
  <si>
    <t>Opportunity_Name_</t>
  </si>
  <si>
    <t>Diriyah</t>
  </si>
  <si>
    <t>Riyadh</t>
  </si>
  <si>
    <t>Jobs per_Million_Invested</t>
  </si>
  <si>
    <t>Estimated Cost_of_Capital</t>
  </si>
  <si>
    <t>Profit Margin</t>
  </si>
  <si>
    <t>Value Added_Percentage</t>
  </si>
  <si>
    <t>EBITDA Margin</t>
  </si>
  <si>
    <t>EBITDA Approx_Mn</t>
  </si>
  <si>
    <t>Opportunities</t>
  </si>
  <si>
    <t>1: الاستثمار والتكلفة</t>
  </si>
  <si>
    <t>2: الإيرادات والعوائد</t>
  </si>
  <si>
    <t xml:space="preserve"> 3: الكفاءة والربحية</t>
  </si>
  <si>
    <t>Total Investments</t>
  </si>
  <si>
    <t xml:space="preserve">Revenues </t>
  </si>
  <si>
    <t>Gross Value_Added</t>
  </si>
  <si>
    <t>Capital Costs</t>
  </si>
  <si>
    <t>Startup Expenses</t>
  </si>
  <si>
    <t>Operating Expenses</t>
  </si>
  <si>
    <t xml:space="preserve"> NPV</t>
  </si>
  <si>
    <t>Value Added_to_Income</t>
  </si>
  <si>
    <t>Working Capital</t>
  </si>
  <si>
    <t xml:space="preserve"> Net Profit_Annual</t>
  </si>
  <si>
    <t xml:space="preserve">4: العائد والتقييم </t>
  </si>
  <si>
    <t>SCORE RECOMMENDATIONS BY QIMAH FINCONSULTANCY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</si>
</sst>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0.00_);_(* \(#,##0.00\);_(* &quot;-&quot;??_);_(@_)"/>
    <numFmt numFmtId="164" formatCode="00000"/>
    <numFmt numFmtId="165" formatCode="0.0"/>
  </numFmts>
  <fonts count="15" x14ac:knownFonts="1">
    <font>
      <sz val="11"/>
      <color theme="1"/>
      <name val="Calibri"/>
      <family val="2"/>
      <scheme val="minor"/>
    </font>
    <font>
      <b/>
      <sz val="11"/>
      <color theme="1"/>
      <name val="Calibri"/>
      <family val="2"/>
      <scheme val="minor"/>
    </font>
    <font>
      <sz val="11"/>
      <color theme="1"/>
      <name val="Calibri"/>
      <family val="2"/>
      <scheme val="minor"/>
    </font>
    <font>
      <b/>
      <sz val="12"/>
      <color theme="1"/>
      <name val="Calibri"/>
      <family val="2"/>
      <scheme val="minor"/>
    </font>
    <font>
      <b/>
      <sz val="14"/>
      <color theme="1"/>
      <name val="Calibri"/>
      <family val="2"/>
      <scheme val="minor"/>
    </font>
    <font>
      <sz val="12"/>
      <color theme="1"/>
      <name val="Calibri"/>
      <family val="2"/>
      <scheme val="minor"/>
    </font>
    <font>
      <sz val="14"/>
      <color theme="1"/>
      <name val="Calibri"/>
      <family val="2"/>
      <scheme val="minor"/>
    </font>
    <font>
      <b/>
      <sz val="18"/>
      <color theme="1"/>
      <name val="Calibri"/>
      <family val="2"/>
      <scheme val="minor"/>
    </font>
    <font>
      <b/>
      <sz val="18"/>
      <color theme="1"/>
      <name val="Aptos Black"/>
      <family val="2"/>
    </font>
    <font>
      <b/>
      <sz val="14"/>
      <color theme="1"/>
      <name val="Aptos Black"/>
      <family val="2"/>
    </font>
    <font>
      <b/>
      <sz val="22"/>
      <color rgb="FF0638F0"/>
      <name val="Calibri"/>
      <family val="2"/>
      <scheme val="minor"/>
    </font>
    <font>
      <b/>
      <sz val="26"/>
      <color theme="1"/>
      <name val="Calibri"/>
      <family val="2"/>
      <scheme val="minor"/>
    </font>
    <font>
      <b/>
      <sz val="28"/>
      <color theme="1"/>
      <name val="Calibri"/>
      <family val="2"/>
      <scheme val="minor"/>
    </font>
    <font>
      <b/>
      <sz val="36"/>
      <color rgb="FF0638F0"/>
      <name val="Calibri"/>
      <family val="2"/>
      <scheme val="minor"/>
    </font>
    <font>
      <b/>
      <sz val="18"/>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bgColor theme="0"/>
      </patternFill>
    </fill>
    <fill>
      <patternFill patternType="solid">
        <fgColor theme="0"/>
        <bgColor rgb="FF3DC1D7"/>
      </patternFill>
    </fill>
    <fill>
      <patternFill patternType="solid">
        <fgColor theme="7" tint="0.79998168889431442"/>
        <bgColor indexed="64"/>
      </patternFill>
    </fill>
    <fill>
      <patternFill patternType="solid">
        <fgColor theme="0" tint="-4.9989318521683403E-2"/>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auto="1"/>
      </left>
      <right style="thin">
        <color auto="1"/>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43" fontId="2" fillId="0" borderId="0" applyFont="0" applyFill="0" applyBorder="0" applyAlignment="0" applyProtection="0"/>
    <xf numFmtId="9" fontId="2" fillId="0" borderId="0" applyFont="0" applyFill="0" applyBorder="0" applyAlignment="0" applyProtection="0"/>
  </cellStyleXfs>
  <cellXfs count="46">
    <xf numFmtId="0" fontId="0" fillId="0" borderId="0" xfId="0"/>
    <xf numFmtId="0" fontId="1" fillId="0" borderId="1" xfId="0" applyFont="1" applyBorder="1" applyAlignment="1">
      <alignment horizontal="center" vertical="top"/>
    </xf>
    <xf numFmtId="2" fontId="0" fillId="0" borderId="0" xfId="0" applyNumberFormat="1"/>
    <xf numFmtId="164" fontId="1" fillId="0" borderId="1" xfId="1" applyNumberFormat="1" applyFont="1" applyBorder="1" applyAlignment="1">
      <alignment horizontal="center" vertical="top"/>
    </xf>
    <xf numFmtId="164" fontId="0" fillId="0" borderId="0" xfId="1" applyNumberFormat="1" applyFont="1"/>
    <xf numFmtId="0" fontId="0" fillId="0" borderId="0" xfId="0" applyAlignment="1">
      <alignment horizontal="center" vertical="center"/>
    </xf>
    <xf numFmtId="0" fontId="5" fillId="0" borderId="0" xfId="0" applyFont="1" applyAlignment="1">
      <alignment horizontal="center" vertical="center"/>
    </xf>
    <xf numFmtId="0" fontId="3" fillId="0" borderId="0" xfId="0" applyFont="1" applyAlignment="1">
      <alignment horizontal="center" vertical="center"/>
    </xf>
    <xf numFmtId="0" fontId="5" fillId="0" borderId="0" xfId="0" applyFont="1"/>
    <xf numFmtId="0" fontId="3" fillId="0" borderId="0" xfId="0" applyFont="1"/>
    <xf numFmtId="0" fontId="7" fillId="0" borderId="0" xfId="0" applyFont="1" applyAlignment="1">
      <alignment horizontal="center" vertical="center"/>
    </xf>
    <xf numFmtId="0" fontId="0" fillId="0" borderId="0" xfId="0" applyAlignment="1">
      <alignment horizontal="right" vertical="center"/>
    </xf>
    <xf numFmtId="9" fontId="1" fillId="0" borderId="1" xfId="2" applyFont="1" applyBorder="1" applyAlignment="1">
      <alignment horizontal="center" vertical="top"/>
    </xf>
    <xf numFmtId="9" fontId="0" fillId="0" borderId="0" xfId="2" applyFont="1"/>
    <xf numFmtId="2" fontId="0" fillId="0" borderId="0" xfId="0" applyNumberFormat="1" applyAlignment="1">
      <alignment horizontal="right" vertical="center"/>
    </xf>
    <xf numFmtId="0" fontId="1" fillId="0" borderId="3" xfId="0" applyFont="1" applyBorder="1" applyAlignment="1">
      <alignment horizontal="center" vertical="top"/>
    </xf>
    <xf numFmtId="165" fontId="7" fillId="0" borderId="0" xfId="0" applyNumberFormat="1" applyFont="1" applyAlignment="1">
      <alignment horizontal="center" vertical="center"/>
    </xf>
    <xf numFmtId="0" fontId="4" fillId="4" borderId="2" xfId="0" applyFont="1" applyFill="1" applyBorder="1" applyAlignment="1">
      <alignment horizontal="center" vertical="center" wrapText="1"/>
    </xf>
    <xf numFmtId="0" fontId="4" fillId="2" borderId="0" xfId="0" applyFont="1" applyFill="1" applyAlignment="1">
      <alignment horizontal="center" vertical="top" wrapText="1"/>
    </xf>
    <xf numFmtId="0" fontId="9" fillId="0" borderId="0" xfId="0" applyFont="1" applyAlignment="1">
      <alignment vertical="center" wrapText="1"/>
    </xf>
    <xf numFmtId="0" fontId="9" fillId="0" borderId="0" xfId="0" applyFont="1" applyAlignment="1">
      <alignment vertical="center"/>
    </xf>
    <xf numFmtId="165" fontId="10" fillId="0" borderId="0" xfId="0" applyNumberFormat="1" applyFont="1" applyAlignment="1">
      <alignment horizontal="center" vertical="center"/>
    </xf>
    <xf numFmtId="0" fontId="4" fillId="3" borderId="2" xfId="0" applyFont="1" applyFill="1" applyBorder="1" applyAlignment="1">
      <alignment horizontal="center" vertical="center" wrapText="1"/>
    </xf>
    <xf numFmtId="0" fontId="0" fillId="0" borderId="6" xfId="0" applyBorder="1"/>
    <xf numFmtId="165" fontId="7" fillId="0" borderId="7" xfId="0" applyNumberFormat="1" applyFont="1" applyBorder="1" applyAlignment="1">
      <alignment horizontal="center" vertical="center"/>
    </xf>
    <xf numFmtId="0" fontId="5" fillId="0" borderId="7" xfId="0" applyFont="1" applyBorder="1"/>
    <xf numFmtId="0" fontId="4" fillId="2" borderId="7" xfId="0" applyFont="1" applyFill="1" applyBorder="1" applyAlignment="1">
      <alignment horizontal="center" vertical="top" wrapText="1"/>
    </xf>
    <xf numFmtId="0" fontId="0" fillId="0" borderId="7" xfId="0" applyBorder="1"/>
    <xf numFmtId="0" fontId="4" fillId="0" borderId="7" xfId="0" applyFont="1" applyBorder="1" applyAlignment="1">
      <alignment horizontal="center" vertical="center" wrapText="1"/>
    </xf>
    <xf numFmtId="0" fontId="6" fillId="0" borderId="7" xfId="0" applyFont="1" applyBorder="1"/>
    <xf numFmtId="0" fontId="4" fillId="0" borderId="7" xfId="0" applyFont="1" applyBorder="1" applyAlignment="1">
      <alignment horizontal="center" vertical="top"/>
    </xf>
    <xf numFmtId="0" fontId="6" fillId="0" borderId="6" xfId="0" applyFont="1" applyBorder="1" applyAlignment="1">
      <alignment horizontal="center" vertical="center"/>
    </xf>
    <xf numFmtId="0" fontId="14" fillId="5" borderId="5" xfId="0" applyFont="1" applyFill="1" applyBorder="1" applyAlignment="1">
      <alignment horizontal="center" vertical="center" readingOrder="2"/>
    </xf>
    <xf numFmtId="0" fontId="7" fillId="5" borderId="5" xfId="0" applyFont="1" applyFill="1" applyBorder="1" applyAlignment="1">
      <alignment horizontal="center" vertical="top" readingOrder="2"/>
    </xf>
    <xf numFmtId="0" fontId="7" fillId="5" borderId="5" xfId="0" applyFont="1" applyFill="1" applyBorder="1" applyAlignment="1">
      <alignment horizontal="center" vertical="center" wrapText="1" readingOrder="2"/>
    </xf>
    <xf numFmtId="0" fontId="7" fillId="5" borderId="5" xfId="0" applyFont="1" applyFill="1" applyBorder="1" applyAlignment="1">
      <alignment horizontal="center" vertical="top" wrapText="1" readingOrder="2"/>
    </xf>
    <xf numFmtId="0" fontId="12" fillId="5" borderId="1" xfId="0" applyFont="1" applyFill="1" applyBorder="1" applyAlignment="1">
      <alignment horizontal="center" vertical="top" wrapText="1"/>
    </xf>
    <xf numFmtId="165" fontId="10" fillId="6" borderId="0" xfId="0" applyNumberFormat="1" applyFont="1" applyFill="1" applyAlignment="1">
      <alignment horizontal="center" vertical="center"/>
    </xf>
    <xf numFmtId="165" fontId="10" fillId="6" borderId="6" xfId="0" applyNumberFormat="1" applyFont="1" applyFill="1" applyBorder="1" applyAlignment="1">
      <alignment horizontal="center" vertical="center"/>
    </xf>
    <xf numFmtId="0" fontId="4" fillId="3" borderId="9"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2" xfId="0" applyFont="1" applyBorder="1" applyAlignment="1">
      <alignment horizontal="center" vertical="center"/>
    </xf>
    <xf numFmtId="0" fontId="11" fillId="5" borderId="0" xfId="0" applyFont="1" applyFill="1" applyAlignment="1">
      <alignment horizontal="center" vertical="center"/>
    </xf>
    <xf numFmtId="0" fontId="13" fillId="0" borderId="4" xfId="0" applyNumberFormat="1" applyFont="1" applyBorder="1" applyAlignment="1">
      <alignment horizontal="center" vertical="center"/>
    </xf>
  </cellXfs>
  <cellStyles count="3">
    <cellStyle name="Comma" xfId="1" builtinId="3"/>
    <cellStyle name="Normal" xfId="0" builtinId="0"/>
    <cellStyle name="Percent" xfId="2" builtinId="5"/>
  </cellStyles>
  <dxfs count="780">
    <dxf>
      <font>
        <sz val="18"/>
      </font>
    </dxf>
    <dxf>
      <font>
        <b/>
      </font>
    </dxf>
    <dxf>
      <alignment vertical="center"/>
    </dxf>
    <dxf>
      <alignment horizontal="center"/>
    </dxf>
    <dxf>
      <font>
        <sz val="20"/>
      </font>
    </dxf>
    <dxf>
      <border>
        <bottom style="thin">
          <color indexed="64"/>
        </bottom>
      </border>
    </dxf>
    <dxf>
      <font>
        <b/>
      </font>
    </dxf>
    <dxf>
      <font>
        <sz val="12"/>
      </font>
    </dxf>
    <dxf>
      <alignment vertical="center"/>
    </dxf>
    <dxf>
      <alignment horizontal="center"/>
    </dxf>
    <dxf>
      <fill>
        <patternFill patternType="solid">
          <bgColor theme="0"/>
        </patternFill>
      </fill>
    </dxf>
    <dxf>
      <font>
        <sz val="36"/>
      </font>
    </dxf>
    <dxf>
      <alignment vertical="top"/>
    </dxf>
    <dxf>
      <font>
        <sz val="48"/>
      </font>
    </dxf>
    <dxf>
      <numFmt numFmtId="165" formatCode="0.0"/>
    </dxf>
    <dxf>
      <font>
        <sz val="12"/>
      </font>
    </dxf>
    <dxf>
      <font>
        <sz val="14"/>
      </font>
    </dxf>
    <dxf>
      <font>
        <sz val="18"/>
      </font>
    </dxf>
    <dxf>
      <fill>
        <patternFill>
          <fgColor rgb="FF3DC1D7"/>
        </patternFill>
      </fill>
    </dxf>
    <dxf>
      <alignment wrapText="1"/>
    </dxf>
    <dxf>
      <alignment vertical="center"/>
    </dxf>
    <dxf>
      <alignment vertical="center"/>
    </dxf>
    <dxf>
      <alignment horizontal="center"/>
    </dxf>
    <dxf>
      <alignment horizontal="center"/>
    </dxf>
    <dxf>
      <alignment horizontal="center"/>
    </dxf>
    <dxf>
      <font>
        <color rgb="FF0638F0"/>
      </font>
    </dxf>
    <dxf>
      <font>
        <sz val="22"/>
      </font>
    </dxf>
    <dxf>
      <alignment vertical="center"/>
    </dxf>
    <dxf>
      <fill>
        <patternFill patternType="solid">
          <bgColor theme="0" tint="-4.9989318521683403E-2"/>
        </patternFill>
      </fill>
    </dxf>
    <dxf>
      <font>
        <sz val="18"/>
      </font>
    </dxf>
    <dxf>
      <font>
        <b/>
      </font>
    </dxf>
    <dxf>
      <alignment vertical="center"/>
    </dxf>
    <dxf>
      <alignment horizontal="center"/>
    </dxf>
    <dxf>
      <font>
        <sz val="20"/>
      </font>
    </dxf>
    <dxf>
      <border>
        <bottom style="thin">
          <color indexed="64"/>
        </bottom>
      </border>
    </dxf>
    <dxf>
      <font>
        <b/>
      </font>
    </dxf>
    <dxf>
      <font>
        <sz val="12"/>
      </font>
    </dxf>
    <dxf>
      <alignment vertical="center"/>
    </dxf>
    <dxf>
      <alignment horizontal="center"/>
    </dxf>
    <dxf>
      <fill>
        <patternFill patternType="solid">
          <bgColor theme="0"/>
        </patternFill>
      </fill>
    </dxf>
    <dxf>
      <font>
        <sz val="36"/>
      </font>
    </dxf>
    <dxf>
      <alignment vertical="top"/>
    </dxf>
    <dxf>
      <font>
        <sz val="48"/>
      </font>
    </dxf>
    <dxf>
      <numFmt numFmtId="165" formatCode="0.0"/>
    </dxf>
    <dxf>
      <font>
        <sz val="14"/>
      </font>
    </dxf>
    <dxf>
      <font>
        <sz val="14"/>
      </font>
    </dxf>
    <dxf>
      <fill>
        <patternFill>
          <bgColor rgb="FF3DC1D7"/>
        </patternFill>
      </fill>
    </dxf>
    <dxf>
      <font>
        <sz val="18"/>
      </font>
    </dxf>
    <dxf>
      <font>
        <sz val="14"/>
      </font>
    </dxf>
    <dxf>
      <alignment wrapText="1"/>
    </dxf>
    <dxf>
      <alignment vertical="center"/>
    </dxf>
    <dxf>
      <alignment vertical="center"/>
    </dxf>
    <dxf>
      <alignment horizontal="center"/>
    </dxf>
    <dxf>
      <alignment horizontal="center"/>
    </dxf>
    <dxf>
      <alignment horizontal="center"/>
    </dxf>
    <dxf>
      <fill>
        <patternFill>
          <fgColor theme="0"/>
        </patternFill>
      </fill>
      <alignment vertical="top"/>
    </dxf>
    <dxf>
      <font>
        <color rgb="FF0638F0"/>
      </font>
    </dxf>
    <dxf>
      <font>
        <sz val="22"/>
      </font>
    </dxf>
    <dxf>
      <fill>
        <patternFill>
          <fgColor rgb="FF3DC1D7"/>
          <bgColor theme="0"/>
        </patternFill>
      </fill>
    </dxf>
    <dxf>
      <alignment vertical="center"/>
    </dxf>
    <dxf>
      <border>
        <left style="thin">
          <color indexed="64"/>
        </left>
      </border>
    </dxf>
    <dxf>
      <border>
        <left style="thin">
          <color indexed="64"/>
        </left>
      </border>
    </dxf>
    <dxf>
      <border>
        <left style="thin">
          <color indexed="64"/>
        </left>
      </border>
    </dxf>
    <dxf>
      <fill>
        <patternFill patternType="solid">
          <bgColor theme="0" tint="-4.9989318521683403E-2"/>
        </patternFill>
      </fill>
    </dxf>
    <dxf>
      <font>
        <b/>
        <sz val="14"/>
      </font>
      <fill>
        <patternFill patternType="solid">
          <fgColor theme="0"/>
          <bgColor theme="0"/>
        </patternFill>
      </fill>
      <alignment horizontal="center" vertical="center" wrapText="1"/>
    </dxf>
    <dxf>
      <font>
        <b/>
        <sz val="22"/>
        <color rgb="FF0638F0"/>
      </font>
      <numFmt numFmtId="165" formatCode="0.0"/>
      <alignment horizontal="center" vertical="center"/>
    </dxf>
    <dxf>
      <border>
        <bottom style="thin">
          <color indexed="64"/>
        </bottom>
      </border>
    </dxf>
    <dxf>
      <font>
        <sz val="18"/>
      </font>
    </dxf>
    <dxf>
      <font>
        <b/>
      </font>
    </dxf>
    <dxf>
      <alignment vertical="center"/>
    </dxf>
    <dxf>
      <alignment horizontal="center"/>
    </dxf>
    <dxf>
      <font>
        <sz val="20"/>
      </font>
    </dxf>
    <dxf>
      <border>
        <bottom style="thin">
          <color indexed="64"/>
        </bottom>
      </border>
    </dxf>
    <dxf>
      <font>
        <b/>
      </font>
    </dxf>
    <dxf>
      <font>
        <sz val="12"/>
      </font>
    </dxf>
    <dxf>
      <alignment vertical="center"/>
    </dxf>
    <dxf>
      <alignment horizontal="center"/>
    </dxf>
    <dxf>
      <fill>
        <patternFill patternType="solid">
          <bgColor theme="0"/>
        </patternFill>
      </fill>
    </dxf>
    <dxf>
      <font>
        <sz val="36"/>
      </font>
    </dxf>
    <dxf>
      <alignment vertical="top"/>
    </dxf>
    <dxf>
      <font>
        <sz val="48"/>
      </font>
    </dxf>
    <dxf>
      <numFmt numFmtId="165" formatCode="0.0"/>
    </dxf>
    <dxf>
      <font>
        <sz val="12"/>
      </font>
    </dxf>
    <dxf>
      <font>
        <sz val="14"/>
      </font>
    </dxf>
    <dxf>
      <font>
        <sz val="18"/>
      </font>
    </dxf>
    <dxf>
      <alignment vertical="center"/>
    </dxf>
    <dxf>
      <alignment vertical="center"/>
    </dxf>
    <dxf>
      <alignment horizontal="center"/>
    </dxf>
    <dxf>
      <alignment horizontal="center"/>
    </dxf>
    <dxf>
      <alignment horizontal="center"/>
    </dxf>
    <dxf>
      <fill>
        <patternFill>
          <fgColor theme="0"/>
        </patternFill>
      </fill>
      <alignment vertical="top" wrapText="1"/>
    </dxf>
    <dxf>
      <font>
        <color rgb="FF0638F0"/>
      </font>
    </dxf>
    <dxf>
      <font>
        <sz val="22"/>
      </font>
    </dxf>
    <dxf>
      <alignment vertical="center"/>
    </dxf>
    <dxf>
      <border>
        <right style="thin">
          <color indexed="64"/>
        </right>
      </border>
    </dxf>
    <dxf>
      <fill>
        <patternFill patternType="solid">
          <bgColor theme="0" tint="-4.9989318521683403E-2"/>
        </patternFill>
      </fill>
    </dxf>
    <dxf>
      <font>
        <b/>
        <sz val="14"/>
      </font>
      <fill>
        <patternFill patternType="solid">
          <fgColor theme="0"/>
          <bgColor theme="0"/>
        </patternFill>
      </fill>
      <alignment horizontal="center" vertical="center" wrapText="1"/>
    </dxf>
    <dxf>
      <font>
        <b/>
        <sz val="22"/>
        <color rgb="FF0638F0"/>
      </font>
      <numFmt numFmtId="165" formatCode="0.0"/>
      <alignment horizontal="center" vertical="center"/>
    </dxf>
    <dxf>
      <border>
        <bottom style="thin">
          <color indexed="64"/>
        </bottom>
      </border>
    </dxf>
    <dxf>
      <fill>
        <patternFill patternType="solid">
          <bgColor theme="0" tint="-4.9989318521683403E-2"/>
        </patternFill>
      </fill>
    </dxf>
    <dxf>
      <font>
        <b/>
        <sz val="14"/>
      </font>
      <fill>
        <patternFill patternType="solid">
          <fgColor theme="0"/>
          <bgColor theme="0"/>
        </patternFill>
      </fill>
      <alignment horizontal="center" vertical="center" wrapText="1"/>
    </dxf>
    <dxf>
      <font>
        <b/>
        <sz val="22"/>
        <color rgb="FF0638F0"/>
      </font>
      <numFmt numFmtId="165" formatCode="0.0"/>
      <alignment horizontal="center" vertical="center"/>
    </dxf>
    <dxf>
      <border>
        <bottom style="thin">
          <color indexed="64"/>
        </bottom>
      </border>
    </dxf>
    <dxf>
      <font>
        <b/>
        <sz val="14"/>
      </font>
      <fill>
        <patternFill patternType="solid">
          <fgColor theme="0"/>
          <bgColor theme="0"/>
        </patternFill>
      </fill>
      <alignment horizontal="center" vertical="center" wrapText="1"/>
    </dxf>
    <dxf>
      <font>
        <b/>
        <sz val="22"/>
        <color rgb="FF0638F0"/>
      </font>
      <numFmt numFmtId="165" formatCode="0.0"/>
      <alignment horizontal="center" vertical="center"/>
    </dxf>
    <dxf>
      <border>
        <bottom style="thin">
          <color indexed="64"/>
        </bottom>
      </border>
    </dxf>
    <dxf>
      <border>
        <left style="thin">
          <color indexed="64"/>
        </left>
      </border>
    </dxf>
    <dxf>
      <border>
        <left style="thin">
          <color indexed="64"/>
        </left>
      </border>
    </dxf>
    <dxf>
      <border>
        <left style="thin">
          <color indexed="64"/>
        </left>
      </border>
    </dxf>
    <dxf>
      <fill>
        <patternFill patternType="solid">
          <bgColor theme="0" tint="-4.9989318521683403E-2"/>
        </patternFill>
      </fill>
    </dxf>
    <dxf>
      <font>
        <sz val="18"/>
      </font>
    </dxf>
    <dxf>
      <font>
        <b/>
      </font>
    </dxf>
    <dxf>
      <alignment vertical="center"/>
    </dxf>
    <dxf>
      <alignment horizontal="center"/>
    </dxf>
    <dxf>
      <font>
        <sz val="20"/>
      </font>
    </dxf>
    <dxf>
      <border>
        <bottom style="thin">
          <color indexed="64"/>
        </bottom>
      </border>
    </dxf>
    <dxf>
      <font>
        <b/>
      </font>
    </dxf>
    <dxf>
      <font>
        <sz val="12"/>
      </font>
    </dxf>
    <dxf>
      <alignment vertical="center"/>
    </dxf>
    <dxf>
      <alignment horizontal="center"/>
    </dxf>
    <dxf>
      <fill>
        <patternFill patternType="solid">
          <bgColor theme="0"/>
        </patternFill>
      </fill>
    </dxf>
    <dxf>
      <font>
        <sz val="36"/>
      </font>
    </dxf>
    <dxf>
      <alignment vertical="top"/>
    </dxf>
    <dxf>
      <font>
        <sz val="48"/>
      </font>
    </dxf>
    <dxf>
      <numFmt numFmtId="165" formatCode="0.0"/>
    </dxf>
    <dxf>
      <font>
        <sz val="14"/>
      </font>
    </dxf>
    <dxf>
      <font>
        <sz val="18"/>
      </font>
    </dxf>
    <dxf>
      <font>
        <sz val="14"/>
      </font>
    </dxf>
    <dxf>
      <fill>
        <patternFill>
          <bgColor rgb="FF3DC1D7"/>
        </patternFill>
      </fill>
    </dxf>
    <dxf>
      <alignment wrapText="1"/>
    </dxf>
    <dxf>
      <alignment vertical="center"/>
    </dxf>
    <dxf>
      <alignment vertical="center"/>
    </dxf>
    <dxf>
      <alignment horizontal="center"/>
    </dxf>
    <dxf>
      <alignment horizontal="center"/>
    </dxf>
    <dxf>
      <alignment horizontal="center"/>
    </dxf>
    <dxf>
      <fill>
        <patternFill>
          <fgColor theme="0"/>
        </patternFill>
      </fill>
      <alignment vertical="top"/>
    </dxf>
    <dxf>
      <font>
        <color rgb="FF0638F0"/>
      </font>
    </dxf>
    <dxf>
      <font>
        <sz val="22"/>
      </font>
    </dxf>
    <dxf>
      <fill>
        <patternFill>
          <fgColor rgb="FF3DC1D7"/>
          <bgColor theme="0"/>
        </patternFill>
      </fill>
    </dxf>
    <dxf>
      <alignment vertical="center"/>
    </dxf>
    <dxf>
      <border>
        <left style="thin">
          <color indexed="64"/>
        </left>
      </border>
    </dxf>
    <dxf>
      <border>
        <left style="thin">
          <color indexed="64"/>
        </left>
      </border>
    </dxf>
    <dxf>
      <border>
        <left style="thin">
          <color indexed="64"/>
        </left>
      </border>
    </dxf>
    <dxf>
      <fill>
        <patternFill patternType="solid">
          <bgColor theme="0" tint="-4.9989318521683403E-2"/>
        </patternFill>
      </fill>
    </dxf>
    <dxf>
      <font>
        <sz val="18"/>
      </font>
    </dxf>
    <dxf>
      <font>
        <b/>
      </font>
    </dxf>
    <dxf>
      <alignment vertical="center"/>
    </dxf>
    <dxf>
      <alignment horizontal="center"/>
    </dxf>
    <dxf>
      <font>
        <sz val="20"/>
      </font>
    </dxf>
    <dxf>
      <border>
        <bottom style="thin">
          <color indexed="64"/>
        </bottom>
      </border>
    </dxf>
    <dxf>
      <font>
        <b/>
      </font>
    </dxf>
    <dxf>
      <font>
        <sz val="12"/>
      </font>
    </dxf>
    <dxf>
      <alignment vertical="center"/>
    </dxf>
    <dxf>
      <alignment horizontal="center"/>
    </dxf>
    <dxf>
      <fill>
        <patternFill patternType="solid">
          <bgColor theme="0"/>
        </patternFill>
      </fill>
    </dxf>
    <dxf>
      <font>
        <sz val="36"/>
      </font>
    </dxf>
    <dxf>
      <alignment vertical="top"/>
    </dxf>
    <dxf>
      <font>
        <sz val="48"/>
      </font>
    </dxf>
    <dxf>
      <numFmt numFmtId="165" formatCode="0.0"/>
    </dxf>
    <dxf>
      <font>
        <sz val="12"/>
      </font>
    </dxf>
    <dxf>
      <font>
        <sz val="14"/>
      </font>
    </dxf>
    <dxf>
      <font>
        <sz val="18"/>
      </font>
    </dxf>
    <dxf>
      <alignment vertical="center"/>
    </dxf>
    <dxf>
      <alignment vertical="center"/>
    </dxf>
    <dxf>
      <alignment horizontal="center"/>
    </dxf>
    <dxf>
      <alignment horizontal="center"/>
    </dxf>
    <dxf>
      <alignment horizontal="center"/>
    </dxf>
    <dxf>
      <fill>
        <patternFill>
          <fgColor theme="0"/>
        </patternFill>
      </fill>
      <alignment vertical="top" wrapText="1"/>
    </dxf>
    <dxf>
      <font>
        <color rgb="FF0638F0"/>
      </font>
    </dxf>
    <dxf>
      <font>
        <sz val="22"/>
      </font>
    </dxf>
    <dxf>
      <alignment vertical="center"/>
    </dxf>
    <dxf>
      <fill>
        <patternFill patternType="solid">
          <bgColor theme="0" tint="-4.9989318521683403E-2"/>
        </patternFill>
      </fill>
    </dxf>
    <dxf>
      <font>
        <b/>
        <sz val="14"/>
      </font>
      <fill>
        <patternFill patternType="solid">
          <fgColor theme="0"/>
          <bgColor theme="0"/>
        </patternFill>
      </fill>
      <alignment horizontal="center" vertical="center" wrapText="1"/>
    </dxf>
    <dxf>
      <font>
        <b/>
        <sz val="22"/>
        <color rgb="FF0638F0"/>
      </font>
      <numFmt numFmtId="165" formatCode="0.0"/>
      <alignment horizontal="center" vertical="center"/>
    </dxf>
    <dxf>
      <border>
        <bottom style="thin">
          <color indexed="64"/>
        </bottom>
      </border>
    </dxf>
    <dxf>
      <fill>
        <patternFill patternType="solid">
          <bgColor theme="0" tint="-4.9989318521683403E-2"/>
        </patternFill>
      </fill>
    </dxf>
    <dxf>
      <font>
        <sz val="18"/>
      </font>
    </dxf>
    <dxf>
      <font>
        <b/>
      </font>
    </dxf>
    <dxf>
      <alignment vertical="center"/>
    </dxf>
    <dxf>
      <alignment horizontal="center"/>
    </dxf>
    <dxf>
      <font>
        <sz val="20"/>
      </font>
    </dxf>
    <dxf>
      <border>
        <bottom style="thin">
          <color indexed="64"/>
        </bottom>
      </border>
    </dxf>
    <dxf>
      <font>
        <b/>
      </font>
    </dxf>
    <dxf>
      <font>
        <sz val="12"/>
      </font>
    </dxf>
    <dxf>
      <alignment vertical="center"/>
    </dxf>
    <dxf>
      <alignment horizontal="center"/>
    </dxf>
    <dxf>
      <fill>
        <patternFill patternType="solid">
          <bgColor theme="0"/>
        </patternFill>
      </fill>
    </dxf>
    <dxf>
      <font>
        <sz val="36"/>
      </font>
    </dxf>
    <dxf>
      <alignment vertical="top"/>
    </dxf>
    <dxf>
      <font>
        <sz val="48"/>
      </font>
    </dxf>
    <dxf>
      <numFmt numFmtId="165" formatCode="0.0"/>
    </dxf>
    <dxf>
      <font>
        <sz val="14"/>
      </font>
    </dxf>
    <dxf>
      <font>
        <sz val="14"/>
      </font>
    </dxf>
    <dxf>
      <fill>
        <patternFill>
          <bgColor rgb="FF3DC1D7"/>
        </patternFill>
      </fill>
    </dxf>
    <dxf>
      <fill>
        <patternFill>
          <fgColor theme="0"/>
        </patternFill>
      </fill>
      <alignment wrapText="1"/>
    </dxf>
    <dxf>
      <font>
        <color rgb="FF0638F0"/>
      </font>
    </dxf>
    <dxf>
      <font>
        <sz val="22"/>
      </font>
    </dxf>
    <dxf>
      <fill>
        <patternFill>
          <fgColor theme="0"/>
          <bgColor theme="0"/>
        </patternFill>
      </fill>
    </dxf>
    <dxf>
      <alignment vertical="center"/>
    </dxf>
    <dxf>
      <font>
        <sz val="18"/>
      </font>
    </dxf>
    <dxf>
      <font>
        <b/>
      </font>
    </dxf>
    <dxf>
      <alignment vertical="center"/>
    </dxf>
    <dxf>
      <alignment horizontal="center"/>
    </dxf>
    <dxf>
      <font>
        <sz val="20"/>
      </font>
    </dxf>
    <dxf>
      <border>
        <bottom style="thin">
          <color indexed="64"/>
        </bottom>
      </border>
    </dxf>
    <dxf>
      <font>
        <b/>
      </font>
    </dxf>
    <dxf>
      <font>
        <sz val="12"/>
      </font>
    </dxf>
    <dxf>
      <alignment vertical="center"/>
    </dxf>
    <dxf>
      <alignment horizontal="center"/>
    </dxf>
    <dxf>
      <fill>
        <patternFill patternType="solid">
          <bgColor theme="0"/>
        </patternFill>
      </fill>
    </dxf>
    <dxf>
      <font>
        <sz val="36"/>
      </font>
    </dxf>
    <dxf>
      <alignment vertical="top"/>
    </dxf>
    <dxf>
      <font>
        <sz val="48"/>
      </font>
    </dxf>
    <dxf>
      <numFmt numFmtId="165" formatCode="0.0"/>
    </dxf>
    <dxf>
      <font>
        <sz val="12"/>
      </font>
    </dxf>
    <dxf>
      <font>
        <sz val="14"/>
      </font>
    </dxf>
    <dxf>
      <font>
        <sz val="18"/>
      </font>
    </dxf>
    <dxf>
      <alignment wrapText="1"/>
    </dxf>
    <dxf>
      <alignment vertical="center"/>
    </dxf>
    <dxf>
      <alignment vertical="center"/>
    </dxf>
    <dxf>
      <alignment horizontal="center"/>
    </dxf>
    <dxf>
      <alignment horizontal="center"/>
    </dxf>
    <dxf>
      <alignment horizontal="center"/>
    </dxf>
    <dxf>
      <fill>
        <patternFill>
          <fgColor theme="0"/>
        </patternFill>
      </fill>
      <alignment vertical="top"/>
    </dxf>
    <dxf>
      <font>
        <color rgb="FF0638F0"/>
      </font>
    </dxf>
    <dxf>
      <font>
        <sz val="22"/>
      </font>
    </dxf>
    <dxf>
      <alignment vertical="center"/>
    </dxf>
    <dxf>
      <border>
        <right style="thin">
          <color indexed="64"/>
        </right>
      </border>
    </dxf>
    <dxf>
      <fill>
        <patternFill patternType="solid">
          <bgColor theme="0" tint="-4.9989318521683403E-2"/>
        </patternFill>
      </fill>
    </dxf>
    <dxf>
      <font>
        <sz val="18"/>
      </font>
    </dxf>
    <dxf>
      <font>
        <b/>
      </font>
    </dxf>
    <dxf>
      <alignment vertical="center"/>
    </dxf>
    <dxf>
      <alignment horizontal="center"/>
    </dxf>
    <dxf>
      <font>
        <sz val="20"/>
      </font>
    </dxf>
    <dxf>
      <border>
        <bottom style="thin">
          <color indexed="64"/>
        </bottom>
      </border>
    </dxf>
    <dxf>
      <font>
        <b/>
      </font>
    </dxf>
    <dxf>
      <font>
        <sz val="12"/>
      </font>
    </dxf>
    <dxf>
      <alignment vertical="center"/>
    </dxf>
    <dxf>
      <alignment horizontal="center"/>
    </dxf>
    <dxf>
      <fill>
        <patternFill patternType="solid">
          <bgColor theme="0"/>
        </patternFill>
      </fill>
    </dxf>
    <dxf>
      <font>
        <sz val="36"/>
      </font>
    </dxf>
    <dxf>
      <alignment vertical="top"/>
    </dxf>
    <dxf>
      <font>
        <sz val="48"/>
      </font>
    </dxf>
    <dxf>
      <numFmt numFmtId="165" formatCode="0.0"/>
    </dxf>
    <dxf>
      <font>
        <sz val="12"/>
      </font>
    </dxf>
    <dxf>
      <font>
        <sz val="14"/>
      </font>
    </dxf>
    <dxf>
      <font>
        <sz val="18"/>
      </font>
    </dxf>
    <dxf>
      <alignment wrapText="1"/>
    </dxf>
    <dxf>
      <alignment vertical="center"/>
    </dxf>
    <dxf>
      <alignment vertical="center"/>
    </dxf>
    <dxf>
      <alignment horizontal="center"/>
    </dxf>
    <dxf>
      <alignment horizontal="center"/>
    </dxf>
    <dxf>
      <alignment horizontal="center"/>
    </dxf>
    <dxf>
      <fill>
        <patternFill>
          <fgColor theme="0"/>
        </patternFill>
      </fill>
      <alignment vertical="top"/>
    </dxf>
    <dxf>
      <font>
        <color rgb="FF0638F0"/>
      </font>
    </dxf>
    <dxf>
      <font>
        <sz val="22"/>
      </font>
    </dxf>
    <dxf>
      <alignment vertical="center"/>
    </dxf>
    <dxf>
      <border>
        <left style="thin">
          <color indexed="64"/>
        </left>
      </border>
    </dxf>
    <dxf>
      <font>
        <sz val="18"/>
      </font>
    </dxf>
    <dxf>
      <font>
        <b/>
      </font>
    </dxf>
    <dxf>
      <alignment vertical="center"/>
    </dxf>
    <dxf>
      <alignment horizontal="center"/>
    </dxf>
    <dxf>
      <font>
        <sz val="20"/>
      </font>
    </dxf>
    <dxf>
      <border>
        <bottom style="thin">
          <color indexed="64"/>
        </bottom>
      </border>
    </dxf>
    <dxf>
      <font>
        <b/>
      </font>
    </dxf>
    <dxf>
      <font>
        <sz val="12"/>
      </font>
    </dxf>
    <dxf>
      <alignment vertical="center"/>
    </dxf>
    <dxf>
      <alignment horizontal="center"/>
    </dxf>
    <dxf>
      <fill>
        <patternFill patternType="solid">
          <bgColor theme="0"/>
        </patternFill>
      </fill>
    </dxf>
    <dxf>
      <font>
        <sz val="36"/>
      </font>
    </dxf>
    <dxf>
      <alignment vertical="top"/>
    </dxf>
    <dxf>
      <font>
        <sz val="12"/>
      </font>
    </dxf>
    <dxf>
      <font>
        <sz val="14"/>
      </font>
    </dxf>
    <dxf>
      <fill>
        <patternFill>
          <bgColor rgb="FF3DC1D7"/>
        </patternFill>
      </fill>
    </dxf>
    <dxf>
      <alignment wrapText="1"/>
    </dxf>
    <dxf>
      <fill>
        <patternFill patternType="solid">
          <bgColor theme="0"/>
        </patternFill>
      </fill>
    </dxf>
    <dxf>
      <font>
        <color rgb="FF0638F0"/>
      </font>
    </dxf>
    <dxf>
      <alignment vertical="center"/>
    </dxf>
    <dxf>
      <fill>
        <patternFill>
          <bgColor theme="7" tint="0.59999389629810485"/>
        </patternFill>
      </fill>
    </dxf>
    <dxf>
      <font>
        <sz val="28"/>
      </font>
    </dxf>
    <dxf>
      <alignment vertical="top"/>
    </dxf>
    <dxf>
      <font>
        <sz val="28"/>
      </font>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bottom style="thin">
          <color indexed="64"/>
        </bottom>
        <vertical style="thin">
          <color indexed="64"/>
        </vertical>
        <horizontal style="thin">
          <color indexed="64"/>
        </horizontal>
      </border>
    </dxf>
    <dxf>
      <fill>
        <patternFill>
          <bgColor theme="7" tint="0.79998168889431442"/>
        </patternFill>
      </fill>
    </dxf>
    <dxf>
      <font>
        <sz val="36"/>
      </font>
    </dxf>
    <dxf>
      <font>
        <color rgb="FF0638F0"/>
      </font>
    </dxf>
    <dxf>
      <font>
        <sz val="18"/>
      </font>
    </dxf>
    <dxf>
      <font>
        <b/>
      </font>
    </dxf>
    <dxf>
      <alignment vertical="center"/>
    </dxf>
    <dxf>
      <alignment horizontal="center"/>
    </dxf>
    <dxf>
      <font>
        <sz val="20"/>
      </font>
    </dxf>
    <dxf>
      <border>
        <bottom style="thin">
          <color indexed="64"/>
        </bottom>
      </border>
    </dxf>
    <dxf>
      <font>
        <b/>
      </font>
    </dxf>
    <dxf>
      <font>
        <sz val="12"/>
      </font>
    </dxf>
    <dxf>
      <alignment vertical="center"/>
    </dxf>
    <dxf>
      <alignment horizontal="center"/>
    </dxf>
    <dxf>
      <fill>
        <patternFill patternType="solid">
          <bgColor theme="0"/>
        </patternFill>
      </fill>
    </dxf>
    <dxf>
      <font>
        <sz val="36"/>
      </font>
    </dxf>
    <dxf>
      <alignment vertical="top"/>
    </dxf>
    <dxf>
      <font>
        <sz val="48"/>
      </font>
    </dxf>
    <dxf>
      <numFmt numFmtId="165" formatCode="0.0"/>
    </dxf>
    <dxf>
      <font>
        <sz val="12"/>
      </font>
    </dxf>
    <dxf>
      <font>
        <sz val="14"/>
      </font>
    </dxf>
    <dxf>
      <font>
        <sz val="18"/>
      </font>
    </dxf>
    <dxf>
      <alignment wrapText="1"/>
    </dxf>
    <dxf>
      <alignment vertical="center"/>
    </dxf>
    <dxf>
      <alignment vertical="center"/>
    </dxf>
    <dxf>
      <alignment horizontal="center"/>
    </dxf>
    <dxf>
      <alignment horizontal="center"/>
    </dxf>
    <dxf>
      <alignment horizontal="center"/>
    </dxf>
    <dxf>
      <fill>
        <patternFill>
          <fgColor theme="0"/>
        </patternFill>
      </fill>
      <alignment vertical="top"/>
    </dxf>
    <dxf>
      <font>
        <color rgb="FF0638F0"/>
      </font>
    </dxf>
    <dxf>
      <font>
        <sz val="22"/>
      </font>
    </dxf>
    <dxf>
      <alignment vertical="center"/>
    </dxf>
    <dxf>
      <fill>
        <patternFill patternType="solid">
          <bgColor theme="0" tint="-4.9989318521683403E-2"/>
        </patternFill>
      </fill>
    </dxf>
    <dxf>
      <font>
        <b/>
        <sz val="14"/>
      </font>
      <fill>
        <patternFill patternType="solid">
          <fgColor theme="0"/>
          <bgColor theme="0"/>
        </patternFill>
      </fill>
      <alignment horizontal="center" vertical="center" wrapText="1"/>
    </dxf>
    <dxf>
      <font>
        <b/>
        <sz val="22"/>
        <color rgb="FF0638F0"/>
      </font>
      <numFmt numFmtId="165" formatCode="0.0"/>
      <alignment horizontal="center" vertical="center"/>
    </dxf>
    <dxf>
      <border>
        <bottom style="thin">
          <color indexed="64"/>
        </bottom>
      </border>
    </dxf>
    <dxf>
      <fill>
        <patternFill patternType="solid">
          <bgColor theme="0" tint="-4.9989318521683403E-2"/>
        </patternFill>
      </fill>
    </dxf>
    <dxf>
      <font>
        <b/>
        <sz val="14"/>
      </font>
      <fill>
        <patternFill patternType="solid">
          <fgColor theme="0"/>
          <bgColor theme="0"/>
        </patternFill>
      </fill>
      <alignment horizontal="center" vertical="center" wrapText="1"/>
    </dxf>
    <dxf>
      <font>
        <b/>
        <sz val="22"/>
        <color rgb="FF0638F0"/>
      </font>
      <numFmt numFmtId="165" formatCode="0.0"/>
      <alignment horizontal="center" vertical="center"/>
    </dxf>
    <dxf>
      <border>
        <bottom style="thin">
          <color indexed="64"/>
        </bottom>
      </border>
    </dxf>
    <dxf>
      <fill>
        <patternFill patternType="solid">
          <bgColor theme="0" tint="-4.9989318521683403E-2"/>
        </patternFill>
      </fill>
    </dxf>
    <dxf>
      <font>
        <sz val="18"/>
      </font>
    </dxf>
    <dxf>
      <font>
        <b/>
      </font>
    </dxf>
    <dxf>
      <alignment vertical="center"/>
    </dxf>
    <dxf>
      <alignment horizontal="center"/>
    </dxf>
    <dxf>
      <font>
        <sz val="20"/>
      </font>
    </dxf>
    <dxf>
      <border>
        <bottom style="thin">
          <color indexed="64"/>
        </bottom>
      </border>
    </dxf>
    <dxf>
      <font>
        <b/>
      </font>
    </dxf>
    <dxf>
      <font>
        <sz val="12"/>
      </font>
    </dxf>
    <dxf>
      <alignment vertical="center"/>
    </dxf>
    <dxf>
      <alignment horizontal="center"/>
    </dxf>
    <dxf>
      <fill>
        <patternFill patternType="solid">
          <bgColor theme="0"/>
        </patternFill>
      </fill>
    </dxf>
    <dxf>
      <font>
        <sz val="36"/>
      </font>
    </dxf>
    <dxf>
      <alignment vertical="top"/>
    </dxf>
    <dxf>
      <font>
        <sz val="48"/>
      </font>
    </dxf>
    <dxf>
      <numFmt numFmtId="165" formatCode="0.0"/>
    </dxf>
    <dxf>
      <font>
        <sz val="12"/>
      </font>
    </dxf>
    <dxf>
      <font>
        <sz val="14"/>
      </font>
    </dxf>
    <dxf>
      <font>
        <sz val="18"/>
      </font>
    </dxf>
    <dxf>
      <alignment vertical="center"/>
    </dxf>
    <dxf>
      <alignment vertical="center"/>
    </dxf>
    <dxf>
      <alignment horizontal="center"/>
    </dxf>
    <dxf>
      <alignment horizontal="center"/>
    </dxf>
    <dxf>
      <alignment horizontal="center"/>
    </dxf>
    <dxf>
      <fill>
        <patternFill>
          <fgColor theme="0"/>
        </patternFill>
      </fill>
      <alignment vertical="top" wrapText="1"/>
    </dxf>
    <dxf>
      <font>
        <color rgb="FF0638F0"/>
      </font>
    </dxf>
    <dxf>
      <font>
        <sz val="22"/>
      </font>
    </dxf>
    <dxf>
      <alignment vertical="center"/>
    </dxf>
    <dxf>
      <border>
        <right style="thin">
          <color indexed="64"/>
        </right>
      </border>
    </dxf>
    <dxf>
      <fill>
        <patternFill patternType="solid">
          <bgColor theme="0" tint="-4.9989318521683403E-2"/>
        </patternFill>
      </fill>
    </dxf>
    <dxf>
      <font>
        <b/>
        <sz val="14"/>
      </font>
      <fill>
        <patternFill patternType="solid">
          <fgColor theme="0"/>
          <bgColor theme="0"/>
        </patternFill>
      </fill>
      <alignment horizontal="center" vertical="center" wrapText="1"/>
    </dxf>
    <dxf>
      <font>
        <b/>
        <sz val="22"/>
        <color rgb="FF0638F0"/>
      </font>
      <numFmt numFmtId="165" formatCode="0.0"/>
      <alignment horizontal="center" vertical="center"/>
    </dxf>
    <dxf>
      <border>
        <bottom style="thin">
          <color indexed="64"/>
        </bottom>
      </border>
    </dxf>
    <dxf>
      <border>
        <left style="thin">
          <color indexed="64"/>
        </left>
      </border>
    </dxf>
    <dxf>
      <border>
        <right style="thin">
          <color indexed="64"/>
        </right>
      </border>
    </dxf>
    <dxf>
      <fill>
        <patternFill patternType="solid">
          <bgColor theme="0" tint="-4.9989318521683403E-2"/>
        </patternFill>
      </fill>
    </dxf>
    <dxf>
      <font>
        <b/>
        <sz val="14"/>
      </font>
      <fill>
        <patternFill patternType="solid">
          <fgColor theme="0"/>
          <bgColor theme="0"/>
        </patternFill>
      </fill>
      <alignment horizontal="center" vertical="center" wrapText="1"/>
    </dxf>
    <dxf>
      <font>
        <b/>
        <sz val="22"/>
        <color rgb="FF0638F0"/>
      </font>
      <numFmt numFmtId="165" formatCode="0.0"/>
      <alignment horizontal="center" vertical="center"/>
    </dxf>
    <dxf>
      <border>
        <bottom style="thin">
          <color indexed="64"/>
        </bottom>
      </border>
    </dxf>
    <dxf>
      <font>
        <sz val="18"/>
      </font>
    </dxf>
    <dxf>
      <font>
        <b/>
      </font>
    </dxf>
    <dxf>
      <alignment vertical="center"/>
    </dxf>
    <dxf>
      <alignment horizontal="center"/>
    </dxf>
    <dxf>
      <font>
        <sz val="20"/>
      </font>
    </dxf>
    <dxf>
      <border>
        <bottom style="thin">
          <color indexed="64"/>
        </bottom>
      </border>
    </dxf>
    <dxf>
      <font>
        <b/>
      </font>
    </dxf>
    <dxf>
      <font>
        <sz val="12"/>
      </font>
    </dxf>
    <dxf>
      <alignment vertical="center"/>
    </dxf>
    <dxf>
      <alignment horizontal="center"/>
    </dxf>
    <dxf>
      <fill>
        <patternFill patternType="solid">
          <bgColor theme="0"/>
        </patternFill>
      </fill>
    </dxf>
    <dxf>
      <font>
        <sz val="36"/>
      </font>
    </dxf>
    <dxf>
      <alignment vertical="top"/>
    </dxf>
    <dxf>
      <font>
        <sz val="48"/>
      </font>
    </dxf>
    <dxf>
      <numFmt numFmtId="165" formatCode="0.0"/>
    </dxf>
    <dxf>
      <font>
        <sz val="14"/>
      </font>
    </dxf>
    <dxf>
      <font>
        <sz val="14"/>
      </font>
    </dxf>
    <dxf>
      <fill>
        <patternFill>
          <bgColor rgb="FF3DC1D7"/>
        </patternFill>
      </fill>
    </dxf>
    <dxf>
      <fill>
        <patternFill>
          <fgColor theme="0"/>
        </patternFill>
      </fill>
      <alignment wrapText="1"/>
    </dxf>
    <dxf>
      <font>
        <color rgb="FF0638F0"/>
      </font>
    </dxf>
    <dxf>
      <font>
        <sz val="22"/>
      </font>
    </dxf>
    <dxf>
      <fill>
        <patternFill>
          <fgColor rgb="FF3DC1D7"/>
          <bgColor theme="0"/>
        </patternFill>
      </fill>
    </dxf>
    <dxf>
      <alignment vertical="center"/>
    </dxf>
    <dxf>
      <fill>
        <patternFill patternType="solid">
          <bgColor theme="0" tint="-4.9989318521683403E-2"/>
        </patternFill>
      </fill>
    </dxf>
    <dxf>
      <fill>
        <patternFill patternType="solid">
          <bgColor theme="0" tint="-4.9989318521683403E-2"/>
        </patternFill>
      </fill>
    </dxf>
    <dxf>
      <alignment vertical="center"/>
    </dxf>
    <dxf>
      <fill>
        <patternFill>
          <fgColor rgb="FF3DC1D7"/>
          <bgColor theme="0"/>
        </patternFill>
      </fill>
    </dxf>
    <dxf>
      <font>
        <sz val="22"/>
      </font>
    </dxf>
    <dxf>
      <font>
        <color rgb="FF0638F0"/>
      </font>
    </dxf>
    <dxf>
      <fill>
        <patternFill>
          <fgColor theme="0"/>
        </patternFill>
      </fill>
      <alignment wrapText="1"/>
    </dxf>
    <dxf>
      <fill>
        <patternFill>
          <bgColor rgb="FF3DC1D7"/>
        </patternFill>
      </fill>
    </dxf>
    <dxf>
      <font>
        <sz val="14"/>
      </font>
    </dxf>
    <dxf>
      <font>
        <sz val="14"/>
      </font>
    </dxf>
    <dxf>
      <numFmt numFmtId="165" formatCode="0.0"/>
    </dxf>
    <dxf>
      <font>
        <sz val="48"/>
      </font>
    </dxf>
    <dxf>
      <alignment vertical="top"/>
    </dxf>
    <dxf>
      <font>
        <sz val="36"/>
      </font>
    </dxf>
    <dxf>
      <fill>
        <patternFill patternType="solid">
          <bgColor theme="0"/>
        </patternFill>
      </fill>
    </dxf>
    <dxf>
      <alignment horizontal="center"/>
    </dxf>
    <dxf>
      <alignment vertical="center"/>
    </dxf>
    <dxf>
      <font>
        <sz val="12"/>
      </font>
    </dxf>
    <dxf>
      <font>
        <b/>
      </font>
    </dxf>
    <dxf>
      <border>
        <bottom style="thin">
          <color indexed="64"/>
        </bottom>
      </border>
    </dxf>
    <dxf>
      <font>
        <sz val="20"/>
      </font>
    </dxf>
    <dxf>
      <alignment horizontal="center"/>
    </dxf>
    <dxf>
      <alignment vertical="center"/>
    </dxf>
    <dxf>
      <font>
        <b/>
      </font>
    </dxf>
    <dxf>
      <font>
        <sz val="18"/>
      </font>
    </dxf>
    <dxf>
      <border>
        <bottom style="thin">
          <color indexed="64"/>
        </bottom>
      </border>
    </dxf>
    <dxf>
      <font>
        <b/>
        <sz val="22"/>
        <color rgb="FF0638F0"/>
      </font>
      <numFmt numFmtId="165" formatCode="0.0"/>
      <alignment horizontal="center" vertical="center"/>
    </dxf>
    <dxf>
      <font>
        <b/>
        <sz val="14"/>
      </font>
      <fill>
        <patternFill patternType="solid">
          <fgColor theme="0"/>
          <bgColor theme="0"/>
        </patternFill>
      </fill>
      <alignment horizontal="center" vertical="center" wrapText="1"/>
    </dxf>
    <dxf>
      <fill>
        <patternFill patternType="solid">
          <bgColor theme="0" tint="-4.9989318521683403E-2"/>
        </patternFill>
      </fill>
    </dxf>
    <dxf>
      <border>
        <right style="thin">
          <color indexed="64"/>
        </right>
      </border>
    </dxf>
    <dxf>
      <border>
        <left style="thin">
          <color indexed="64"/>
        </left>
      </border>
    </dxf>
    <dxf>
      <border>
        <bottom style="thin">
          <color indexed="64"/>
        </bottom>
      </border>
    </dxf>
    <dxf>
      <font>
        <b/>
        <sz val="22"/>
        <color rgb="FF0638F0"/>
      </font>
      <numFmt numFmtId="165" formatCode="0.0"/>
      <alignment horizontal="center" vertical="center"/>
    </dxf>
    <dxf>
      <font>
        <b/>
        <sz val="14"/>
      </font>
      <fill>
        <patternFill patternType="solid">
          <fgColor theme="0"/>
          <bgColor theme="0"/>
        </patternFill>
      </fill>
      <alignment horizontal="center" vertical="center" wrapText="1"/>
    </dxf>
    <dxf>
      <fill>
        <patternFill patternType="solid">
          <bgColor theme="0" tint="-4.9989318521683403E-2"/>
        </patternFill>
      </fill>
    </dxf>
    <dxf>
      <border>
        <right style="thin">
          <color indexed="64"/>
        </right>
      </border>
    </dxf>
    <dxf>
      <alignment vertical="center"/>
    </dxf>
    <dxf>
      <font>
        <sz val="22"/>
      </font>
    </dxf>
    <dxf>
      <font>
        <color rgb="FF0638F0"/>
      </font>
    </dxf>
    <dxf>
      <fill>
        <patternFill>
          <fgColor theme="0"/>
        </patternFill>
      </fill>
      <alignment vertical="top" wrapText="1"/>
    </dxf>
    <dxf>
      <alignment horizontal="center"/>
    </dxf>
    <dxf>
      <alignment horizontal="center"/>
    </dxf>
    <dxf>
      <alignment horizontal="center"/>
    </dxf>
    <dxf>
      <alignment vertical="center"/>
    </dxf>
    <dxf>
      <alignment vertical="center"/>
    </dxf>
    <dxf>
      <font>
        <sz val="18"/>
      </font>
    </dxf>
    <dxf>
      <font>
        <sz val="14"/>
      </font>
    </dxf>
    <dxf>
      <font>
        <sz val="12"/>
      </font>
    </dxf>
    <dxf>
      <numFmt numFmtId="165" formatCode="0.0"/>
    </dxf>
    <dxf>
      <font>
        <sz val="48"/>
      </font>
    </dxf>
    <dxf>
      <alignment vertical="top"/>
    </dxf>
    <dxf>
      <font>
        <sz val="36"/>
      </font>
    </dxf>
    <dxf>
      <fill>
        <patternFill patternType="solid">
          <bgColor theme="0"/>
        </patternFill>
      </fill>
    </dxf>
    <dxf>
      <alignment horizontal="center"/>
    </dxf>
    <dxf>
      <alignment vertical="center"/>
    </dxf>
    <dxf>
      <font>
        <sz val="12"/>
      </font>
    </dxf>
    <dxf>
      <font>
        <b/>
      </font>
    </dxf>
    <dxf>
      <border>
        <bottom style="thin">
          <color indexed="64"/>
        </bottom>
      </border>
    </dxf>
    <dxf>
      <font>
        <sz val="20"/>
      </font>
    </dxf>
    <dxf>
      <alignment horizontal="center"/>
    </dxf>
    <dxf>
      <alignment vertical="center"/>
    </dxf>
    <dxf>
      <font>
        <b/>
      </font>
    </dxf>
    <dxf>
      <font>
        <sz val="18"/>
      </font>
    </dxf>
    <dxf>
      <fill>
        <patternFill patternType="solid">
          <bgColor theme="0" tint="-4.9989318521683403E-2"/>
        </patternFill>
      </fill>
    </dxf>
    <dxf>
      <border>
        <bottom style="thin">
          <color indexed="64"/>
        </bottom>
      </border>
    </dxf>
    <dxf>
      <font>
        <b/>
        <sz val="22"/>
        <color rgb="FF0638F0"/>
      </font>
      <numFmt numFmtId="165" formatCode="0.0"/>
      <alignment horizontal="center" vertical="center"/>
    </dxf>
    <dxf>
      <font>
        <b/>
        <sz val="14"/>
      </font>
      <fill>
        <patternFill patternType="solid">
          <fgColor theme="0"/>
          <bgColor theme="0"/>
        </patternFill>
      </fill>
      <alignment horizontal="center" vertical="center" wrapText="1"/>
    </dxf>
    <dxf>
      <fill>
        <patternFill patternType="solid">
          <bgColor theme="0" tint="-4.9989318521683403E-2"/>
        </patternFill>
      </fill>
    </dxf>
    <dxf>
      <border>
        <bottom style="thin">
          <color indexed="64"/>
        </bottom>
      </border>
    </dxf>
    <dxf>
      <font>
        <b/>
        <sz val="22"/>
        <color rgb="FF0638F0"/>
      </font>
      <numFmt numFmtId="165" formatCode="0.0"/>
      <alignment horizontal="center" vertical="center"/>
    </dxf>
    <dxf>
      <font>
        <b/>
        <sz val="14"/>
      </font>
      <fill>
        <patternFill patternType="solid">
          <fgColor theme="0"/>
          <bgColor theme="0"/>
        </patternFill>
      </fill>
      <alignment horizontal="center" vertical="center" wrapText="1"/>
    </dxf>
    <dxf>
      <fill>
        <patternFill patternType="solid">
          <bgColor theme="0" tint="-4.9989318521683403E-2"/>
        </patternFill>
      </fill>
    </dxf>
    <dxf>
      <alignment vertical="center"/>
    </dxf>
    <dxf>
      <font>
        <sz val="22"/>
      </font>
    </dxf>
    <dxf>
      <font>
        <color rgb="FF0638F0"/>
      </font>
    </dxf>
    <dxf>
      <fill>
        <patternFill>
          <fgColor theme="0"/>
        </patternFill>
      </fill>
      <alignment vertical="top"/>
    </dxf>
    <dxf>
      <alignment horizontal="center"/>
    </dxf>
    <dxf>
      <alignment horizontal="center"/>
    </dxf>
    <dxf>
      <alignment horizontal="center"/>
    </dxf>
    <dxf>
      <alignment vertical="center"/>
    </dxf>
    <dxf>
      <alignment vertical="center"/>
    </dxf>
    <dxf>
      <alignment wrapText="1"/>
    </dxf>
    <dxf>
      <font>
        <sz val="18"/>
      </font>
    </dxf>
    <dxf>
      <font>
        <sz val="14"/>
      </font>
    </dxf>
    <dxf>
      <font>
        <sz val="12"/>
      </font>
    </dxf>
    <dxf>
      <numFmt numFmtId="165" formatCode="0.0"/>
    </dxf>
    <dxf>
      <font>
        <sz val="48"/>
      </font>
    </dxf>
    <dxf>
      <alignment vertical="top"/>
    </dxf>
    <dxf>
      <font>
        <sz val="36"/>
      </font>
    </dxf>
    <dxf>
      <fill>
        <patternFill patternType="solid">
          <bgColor theme="0"/>
        </patternFill>
      </fill>
    </dxf>
    <dxf>
      <alignment horizontal="center"/>
    </dxf>
    <dxf>
      <alignment vertical="center"/>
    </dxf>
    <dxf>
      <font>
        <sz val="12"/>
      </font>
    </dxf>
    <dxf>
      <font>
        <b/>
      </font>
    </dxf>
    <dxf>
      <border>
        <bottom style="thin">
          <color indexed="64"/>
        </bottom>
      </border>
    </dxf>
    <dxf>
      <font>
        <sz val="20"/>
      </font>
    </dxf>
    <dxf>
      <alignment horizontal="center"/>
    </dxf>
    <dxf>
      <alignment vertical="center"/>
    </dxf>
    <dxf>
      <font>
        <b/>
      </font>
    </dxf>
    <dxf>
      <font>
        <sz val="18"/>
      </font>
    </dxf>
    <dxf>
      <font>
        <color rgb="FF0638F0"/>
      </font>
    </dxf>
    <dxf>
      <font>
        <sz val="36"/>
      </font>
    </dxf>
    <dxf>
      <fill>
        <patternFill>
          <bgColor theme="7" tint="0.79998168889431442"/>
        </patternFill>
      </fill>
    </dxf>
    <dxf>
      <border>
        <left style="thin">
          <color indexed="64"/>
        </left>
        <right style="thin">
          <color indexed="64"/>
        </right>
        <bottom style="thin">
          <color indexed="64"/>
        </bottom>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font>
        <sz val="28"/>
      </font>
    </dxf>
    <dxf>
      <alignment vertical="top"/>
    </dxf>
    <dxf>
      <font>
        <sz val="28"/>
      </font>
    </dxf>
    <dxf>
      <fill>
        <patternFill>
          <bgColor theme="7" tint="0.59999389629810485"/>
        </patternFill>
      </fill>
    </dxf>
    <dxf>
      <alignment vertical="center"/>
    </dxf>
    <dxf>
      <font>
        <color rgb="FF0638F0"/>
      </font>
    </dxf>
    <dxf>
      <fill>
        <patternFill patternType="solid">
          <bgColor theme="0"/>
        </patternFill>
      </fill>
    </dxf>
    <dxf>
      <alignment wrapText="1"/>
    </dxf>
    <dxf>
      <fill>
        <patternFill>
          <bgColor rgb="FF3DC1D7"/>
        </patternFill>
      </fill>
    </dxf>
    <dxf>
      <font>
        <sz val="14"/>
      </font>
    </dxf>
    <dxf>
      <font>
        <sz val="12"/>
      </font>
    </dxf>
    <dxf>
      <alignment vertical="top"/>
    </dxf>
    <dxf>
      <font>
        <sz val="36"/>
      </font>
    </dxf>
    <dxf>
      <fill>
        <patternFill patternType="solid">
          <bgColor theme="0"/>
        </patternFill>
      </fill>
    </dxf>
    <dxf>
      <alignment horizontal="center"/>
    </dxf>
    <dxf>
      <alignment vertical="center"/>
    </dxf>
    <dxf>
      <font>
        <sz val="12"/>
      </font>
    </dxf>
    <dxf>
      <font>
        <b/>
      </font>
    </dxf>
    <dxf>
      <border>
        <bottom style="thin">
          <color indexed="64"/>
        </bottom>
      </border>
    </dxf>
    <dxf>
      <font>
        <sz val="20"/>
      </font>
    </dxf>
    <dxf>
      <alignment horizontal="center"/>
    </dxf>
    <dxf>
      <alignment vertical="center"/>
    </dxf>
    <dxf>
      <font>
        <b/>
      </font>
    </dxf>
    <dxf>
      <font>
        <sz val="18"/>
      </font>
    </dxf>
    <dxf>
      <border>
        <left style="thin">
          <color indexed="64"/>
        </left>
      </border>
    </dxf>
    <dxf>
      <alignment vertical="center"/>
    </dxf>
    <dxf>
      <font>
        <sz val="22"/>
      </font>
    </dxf>
    <dxf>
      <font>
        <color rgb="FF0638F0"/>
      </font>
    </dxf>
    <dxf>
      <fill>
        <patternFill>
          <fgColor theme="0"/>
        </patternFill>
      </fill>
      <alignment vertical="top"/>
    </dxf>
    <dxf>
      <alignment horizontal="center"/>
    </dxf>
    <dxf>
      <alignment horizontal="center"/>
    </dxf>
    <dxf>
      <alignment horizontal="center"/>
    </dxf>
    <dxf>
      <alignment vertical="center"/>
    </dxf>
    <dxf>
      <alignment vertical="center"/>
    </dxf>
    <dxf>
      <alignment wrapText="1"/>
    </dxf>
    <dxf>
      <font>
        <sz val="18"/>
      </font>
    </dxf>
    <dxf>
      <font>
        <sz val="14"/>
      </font>
    </dxf>
    <dxf>
      <font>
        <sz val="12"/>
      </font>
    </dxf>
    <dxf>
      <numFmt numFmtId="165" formatCode="0.0"/>
    </dxf>
    <dxf>
      <font>
        <sz val="48"/>
      </font>
    </dxf>
    <dxf>
      <alignment vertical="top"/>
    </dxf>
    <dxf>
      <font>
        <sz val="36"/>
      </font>
    </dxf>
    <dxf>
      <fill>
        <patternFill patternType="solid">
          <bgColor theme="0"/>
        </patternFill>
      </fill>
    </dxf>
    <dxf>
      <alignment horizontal="center"/>
    </dxf>
    <dxf>
      <alignment vertical="center"/>
    </dxf>
    <dxf>
      <font>
        <sz val="12"/>
      </font>
    </dxf>
    <dxf>
      <font>
        <b/>
      </font>
    </dxf>
    <dxf>
      <border>
        <bottom style="thin">
          <color indexed="64"/>
        </bottom>
      </border>
    </dxf>
    <dxf>
      <font>
        <sz val="20"/>
      </font>
    </dxf>
    <dxf>
      <alignment horizontal="center"/>
    </dxf>
    <dxf>
      <alignment vertical="center"/>
    </dxf>
    <dxf>
      <font>
        <b/>
      </font>
    </dxf>
    <dxf>
      <font>
        <sz val="18"/>
      </font>
    </dxf>
    <dxf>
      <fill>
        <patternFill patternType="solid">
          <bgColor theme="0" tint="-4.9989318521683403E-2"/>
        </patternFill>
      </fill>
    </dxf>
    <dxf>
      <border>
        <right style="thin">
          <color indexed="64"/>
        </right>
      </border>
    </dxf>
    <dxf>
      <alignment vertical="center"/>
    </dxf>
    <dxf>
      <font>
        <sz val="22"/>
      </font>
    </dxf>
    <dxf>
      <font>
        <color rgb="FF0638F0"/>
      </font>
    </dxf>
    <dxf>
      <fill>
        <patternFill>
          <fgColor theme="0"/>
        </patternFill>
      </fill>
      <alignment vertical="top"/>
    </dxf>
    <dxf>
      <alignment horizontal="center"/>
    </dxf>
    <dxf>
      <alignment horizontal="center"/>
    </dxf>
    <dxf>
      <alignment horizontal="center"/>
    </dxf>
    <dxf>
      <alignment vertical="center"/>
    </dxf>
    <dxf>
      <alignment vertical="center"/>
    </dxf>
    <dxf>
      <alignment wrapText="1"/>
    </dxf>
    <dxf>
      <font>
        <sz val="18"/>
      </font>
    </dxf>
    <dxf>
      <font>
        <sz val="14"/>
      </font>
    </dxf>
    <dxf>
      <font>
        <sz val="12"/>
      </font>
    </dxf>
    <dxf>
      <numFmt numFmtId="165" formatCode="0.0"/>
    </dxf>
    <dxf>
      <font>
        <sz val="48"/>
      </font>
    </dxf>
    <dxf>
      <alignment vertical="top"/>
    </dxf>
    <dxf>
      <font>
        <sz val="36"/>
      </font>
    </dxf>
    <dxf>
      <fill>
        <patternFill patternType="solid">
          <bgColor theme="0"/>
        </patternFill>
      </fill>
    </dxf>
    <dxf>
      <alignment horizontal="center"/>
    </dxf>
    <dxf>
      <alignment vertical="center"/>
    </dxf>
    <dxf>
      <font>
        <sz val="12"/>
      </font>
    </dxf>
    <dxf>
      <font>
        <b/>
      </font>
    </dxf>
    <dxf>
      <border>
        <bottom style="thin">
          <color indexed="64"/>
        </bottom>
      </border>
    </dxf>
    <dxf>
      <font>
        <sz val="20"/>
      </font>
    </dxf>
    <dxf>
      <alignment horizontal="center"/>
    </dxf>
    <dxf>
      <alignment vertical="center"/>
    </dxf>
    <dxf>
      <font>
        <b/>
      </font>
    </dxf>
    <dxf>
      <font>
        <sz val="18"/>
      </font>
    </dxf>
    <dxf>
      <alignment vertical="center"/>
    </dxf>
    <dxf>
      <fill>
        <patternFill>
          <fgColor theme="0"/>
          <bgColor theme="0"/>
        </patternFill>
      </fill>
    </dxf>
    <dxf>
      <font>
        <sz val="22"/>
      </font>
    </dxf>
    <dxf>
      <font>
        <color rgb="FF0638F0"/>
      </font>
    </dxf>
    <dxf>
      <fill>
        <patternFill>
          <fgColor theme="0"/>
        </patternFill>
      </fill>
      <alignment wrapText="1"/>
    </dxf>
    <dxf>
      <fill>
        <patternFill>
          <bgColor rgb="FF3DC1D7"/>
        </patternFill>
      </fill>
    </dxf>
    <dxf>
      <font>
        <sz val="14"/>
      </font>
    </dxf>
    <dxf>
      <font>
        <sz val="14"/>
      </font>
    </dxf>
    <dxf>
      <numFmt numFmtId="165" formatCode="0.0"/>
    </dxf>
    <dxf>
      <font>
        <sz val="48"/>
      </font>
    </dxf>
    <dxf>
      <alignment vertical="top"/>
    </dxf>
    <dxf>
      <font>
        <sz val="36"/>
      </font>
    </dxf>
    <dxf>
      <fill>
        <patternFill patternType="solid">
          <bgColor theme="0"/>
        </patternFill>
      </fill>
    </dxf>
    <dxf>
      <alignment horizontal="center"/>
    </dxf>
    <dxf>
      <alignment vertical="center"/>
    </dxf>
    <dxf>
      <font>
        <sz val="12"/>
      </font>
    </dxf>
    <dxf>
      <font>
        <b/>
      </font>
    </dxf>
    <dxf>
      <border>
        <bottom style="thin">
          <color indexed="64"/>
        </bottom>
      </border>
    </dxf>
    <dxf>
      <font>
        <sz val="20"/>
      </font>
    </dxf>
    <dxf>
      <alignment horizontal="center"/>
    </dxf>
    <dxf>
      <alignment vertical="center"/>
    </dxf>
    <dxf>
      <font>
        <b/>
      </font>
    </dxf>
    <dxf>
      <font>
        <sz val="18"/>
      </font>
    </dxf>
    <dxf>
      <fill>
        <patternFill patternType="solid">
          <bgColor theme="0" tint="-4.9989318521683403E-2"/>
        </patternFill>
      </fill>
    </dxf>
    <dxf>
      <border>
        <bottom style="thin">
          <color indexed="64"/>
        </bottom>
      </border>
    </dxf>
    <dxf>
      <font>
        <b/>
        <sz val="22"/>
        <color rgb="FF0638F0"/>
      </font>
      <numFmt numFmtId="165" formatCode="0.0"/>
      <alignment horizontal="center" vertical="center"/>
    </dxf>
    <dxf>
      <font>
        <b/>
        <sz val="14"/>
      </font>
      <fill>
        <patternFill patternType="solid">
          <fgColor theme="0"/>
          <bgColor theme="0"/>
        </patternFill>
      </fill>
      <alignment horizontal="center" vertical="center" wrapText="1"/>
    </dxf>
    <dxf>
      <fill>
        <patternFill patternType="solid">
          <bgColor theme="0" tint="-4.9989318521683403E-2"/>
        </patternFill>
      </fill>
    </dxf>
    <dxf>
      <alignment vertical="center"/>
    </dxf>
    <dxf>
      <font>
        <sz val="22"/>
      </font>
    </dxf>
    <dxf>
      <font>
        <color rgb="FF0638F0"/>
      </font>
    </dxf>
    <dxf>
      <fill>
        <patternFill>
          <fgColor theme="0"/>
        </patternFill>
      </fill>
      <alignment vertical="top" wrapText="1"/>
    </dxf>
    <dxf>
      <alignment horizontal="center"/>
    </dxf>
    <dxf>
      <alignment horizontal="center"/>
    </dxf>
    <dxf>
      <alignment horizontal="center"/>
    </dxf>
    <dxf>
      <alignment vertical="center"/>
    </dxf>
    <dxf>
      <alignment vertical="center"/>
    </dxf>
    <dxf>
      <font>
        <sz val="18"/>
      </font>
    </dxf>
    <dxf>
      <font>
        <sz val="14"/>
      </font>
    </dxf>
    <dxf>
      <font>
        <sz val="12"/>
      </font>
    </dxf>
    <dxf>
      <numFmt numFmtId="165" formatCode="0.0"/>
    </dxf>
    <dxf>
      <font>
        <sz val="48"/>
      </font>
    </dxf>
    <dxf>
      <alignment vertical="top"/>
    </dxf>
    <dxf>
      <font>
        <sz val="36"/>
      </font>
    </dxf>
    <dxf>
      <fill>
        <patternFill patternType="solid">
          <bgColor theme="0"/>
        </patternFill>
      </fill>
    </dxf>
    <dxf>
      <alignment horizontal="center"/>
    </dxf>
    <dxf>
      <alignment vertical="center"/>
    </dxf>
    <dxf>
      <font>
        <sz val="12"/>
      </font>
    </dxf>
    <dxf>
      <font>
        <b/>
      </font>
    </dxf>
    <dxf>
      <border>
        <bottom style="thin">
          <color indexed="64"/>
        </bottom>
      </border>
    </dxf>
    <dxf>
      <font>
        <sz val="20"/>
      </font>
    </dxf>
    <dxf>
      <alignment horizontal="center"/>
    </dxf>
    <dxf>
      <alignment vertical="center"/>
    </dxf>
    <dxf>
      <font>
        <b/>
      </font>
    </dxf>
    <dxf>
      <font>
        <sz val="18"/>
      </font>
    </dxf>
    <dxf>
      <fill>
        <patternFill patternType="solid">
          <bgColor theme="0" tint="-4.9989318521683403E-2"/>
        </patternFill>
      </fill>
    </dxf>
    <dxf>
      <border>
        <left style="thin">
          <color indexed="64"/>
        </left>
      </border>
    </dxf>
    <dxf>
      <border>
        <left style="thin">
          <color indexed="64"/>
        </left>
      </border>
    </dxf>
    <dxf>
      <border>
        <left style="thin">
          <color indexed="64"/>
        </left>
      </border>
    </dxf>
    <dxf>
      <alignment vertical="center"/>
    </dxf>
    <dxf>
      <fill>
        <patternFill>
          <fgColor rgb="FF3DC1D7"/>
          <bgColor theme="0"/>
        </patternFill>
      </fill>
    </dxf>
    <dxf>
      <font>
        <sz val="22"/>
      </font>
    </dxf>
    <dxf>
      <font>
        <color rgb="FF0638F0"/>
      </font>
    </dxf>
    <dxf>
      <fill>
        <patternFill>
          <fgColor theme="0"/>
        </patternFill>
      </fill>
      <alignment vertical="top"/>
    </dxf>
    <dxf>
      <alignment horizontal="center"/>
    </dxf>
    <dxf>
      <alignment horizontal="center"/>
    </dxf>
    <dxf>
      <alignment horizontal="center"/>
    </dxf>
    <dxf>
      <alignment vertical="center"/>
    </dxf>
    <dxf>
      <alignment vertical="center"/>
    </dxf>
    <dxf>
      <alignment wrapText="1"/>
    </dxf>
    <dxf>
      <fill>
        <patternFill>
          <bgColor rgb="FF3DC1D7"/>
        </patternFill>
      </fill>
    </dxf>
    <dxf>
      <font>
        <sz val="14"/>
      </font>
    </dxf>
    <dxf>
      <font>
        <sz val="18"/>
      </font>
    </dxf>
    <dxf>
      <font>
        <sz val="14"/>
      </font>
    </dxf>
    <dxf>
      <numFmt numFmtId="165" formatCode="0.0"/>
    </dxf>
    <dxf>
      <font>
        <sz val="48"/>
      </font>
    </dxf>
    <dxf>
      <alignment vertical="top"/>
    </dxf>
    <dxf>
      <font>
        <sz val="36"/>
      </font>
    </dxf>
    <dxf>
      <fill>
        <patternFill patternType="solid">
          <bgColor theme="0"/>
        </patternFill>
      </fill>
    </dxf>
    <dxf>
      <alignment horizontal="center"/>
    </dxf>
    <dxf>
      <alignment vertical="center"/>
    </dxf>
    <dxf>
      <font>
        <sz val="12"/>
      </font>
    </dxf>
    <dxf>
      <font>
        <b/>
      </font>
    </dxf>
    <dxf>
      <border>
        <bottom style="thin">
          <color indexed="64"/>
        </bottom>
      </border>
    </dxf>
    <dxf>
      <font>
        <sz val="20"/>
      </font>
    </dxf>
    <dxf>
      <alignment horizontal="center"/>
    </dxf>
    <dxf>
      <alignment vertical="center"/>
    </dxf>
    <dxf>
      <font>
        <b/>
      </font>
    </dxf>
    <dxf>
      <font>
        <sz val="18"/>
      </font>
    </dxf>
    <dxf>
      <fill>
        <patternFill patternType="solid">
          <bgColor theme="0" tint="-4.9989318521683403E-2"/>
        </patternFill>
      </fill>
    </dxf>
    <dxf>
      <border>
        <left style="thin">
          <color indexed="64"/>
        </left>
      </border>
    </dxf>
    <dxf>
      <border>
        <left style="thin">
          <color indexed="64"/>
        </left>
      </border>
    </dxf>
    <dxf>
      <border>
        <left style="thin">
          <color indexed="64"/>
        </left>
      </border>
    </dxf>
    <dxf>
      <border>
        <bottom style="thin">
          <color indexed="64"/>
        </bottom>
      </border>
    </dxf>
    <dxf>
      <font>
        <b/>
        <sz val="22"/>
        <color rgb="FF0638F0"/>
      </font>
      <numFmt numFmtId="165" formatCode="0.0"/>
      <alignment horizontal="center" vertical="center"/>
    </dxf>
    <dxf>
      <font>
        <b/>
        <sz val="14"/>
      </font>
      <fill>
        <patternFill patternType="solid">
          <fgColor theme="0"/>
          <bgColor theme="0"/>
        </patternFill>
      </fill>
      <alignment horizontal="center" vertical="center" wrapText="1"/>
    </dxf>
    <dxf>
      <border>
        <bottom style="thin">
          <color indexed="64"/>
        </bottom>
      </border>
    </dxf>
    <dxf>
      <font>
        <b/>
        <sz val="22"/>
        <color rgb="FF0638F0"/>
      </font>
      <numFmt numFmtId="165" formatCode="0.0"/>
      <alignment horizontal="center" vertical="center"/>
    </dxf>
    <dxf>
      <font>
        <b/>
        <sz val="14"/>
      </font>
      <fill>
        <patternFill patternType="solid">
          <fgColor theme="0"/>
          <bgColor theme="0"/>
        </patternFill>
      </fill>
      <alignment horizontal="center" vertical="center" wrapText="1"/>
    </dxf>
    <dxf>
      <fill>
        <patternFill patternType="solid">
          <bgColor theme="0" tint="-4.9989318521683403E-2"/>
        </patternFill>
      </fill>
    </dxf>
    <dxf>
      <border>
        <bottom style="thin">
          <color indexed="64"/>
        </bottom>
      </border>
    </dxf>
    <dxf>
      <font>
        <b/>
        <sz val="22"/>
        <color rgb="FF0638F0"/>
      </font>
      <numFmt numFmtId="165" formatCode="0.0"/>
      <alignment horizontal="center" vertical="center"/>
    </dxf>
    <dxf>
      <font>
        <b/>
        <sz val="14"/>
      </font>
      <fill>
        <patternFill patternType="solid">
          <fgColor theme="0"/>
          <bgColor theme="0"/>
        </patternFill>
      </fill>
      <alignment horizontal="center" vertical="center" wrapText="1"/>
    </dxf>
    <dxf>
      <fill>
        <patternFill patternType="solid">
          <bgColor theme="0" tint="-4.9989318521683403E-2"/>
        </patternFill>
      </fill>
    </dxf>
    <dxf>
      <border>
        <right style="thin">
          <color indexed="64"/>
        </right>
      </border>
    </dxf>
    <dxf>
      <alignment vertical="center"/>
    </dxf>
    <dxf>
      <font>
        <sz val="22"/>
      </font>
    </dxf>
    <dxf>
      <font>
        <color rgb="FF0638F0"/>
      </font>
    </dxf>
    <dxf>
      <fill>
        <patternFill>
          <fgColor theme="0"/>
        </patternFill>
      </fill>
      <alignment vertical="top" wrapText="1"/>
    </dxf>
    <dxf>
      <alignment horizontal="center"/>
    </dxf>
    <dxf>
      <alignment horizontal="center"/>
    </dxf>
    <dxf>
      <alignment horizontal="center"/>
    </dxf>
    <dxf>
      <alignment vertical="center"/>
    </dxf>
    <dxf>
      <alignment vertical="center"/>
    </dxf>
    <dxf>
      <font>
        <sz val="18"/>
      </font>
    </dxf>
    <dxf>
      <font>
        <sz val="14"/>
      </font>
    </dxf>
    <dxf>
      <font>
        <sz val="12"/>
      </font>
    </dxf>
    <dxf>
      <numFmt numFmtId="165" formatCode="0.0"/>
    </dxf>
    <dxf>
      <font>
        <sz val="48"/>
      </font>
    </dxf>
    <dxf>
      <alignment vertical="top"/>
    </dxf>
    <dxf>
      <font>
        <sz val="36"/>
      </font>
    </dxf>
    <dxf>
      <fill>
        <patternFill patternType="solid">
          <bgColor theme="0"/>
        </patternFill>
      </fill>
    </dxf>
    <dxf>
      <alignment horizontal="center"/>
    </dxf>
    <dxf>
      <alignment vertical="center"/>
    </dxf>
    <dxf>
      <font>
        <sz val="12"/>
      </font>
    </dxf>
    <dxf>
      <font>
        <b/>
      </font>
    </dxf>
    <dxf>
      <border>
        <bottom style="thin">
          <color indexed="64"/>
        </bottom>
      </border>
    </dxf>
    <dxf>
      <font>
        <sz val="20"/>
      </font>
    </dxf>
    <dxf>
      <alignment horizontal="center"/>
    </dxf>
    <dxf>
      <alignment vertical="center"/>
    </dxf>
    <dxf>
      <font>
        <b/>
      </font>
    </dxf>
    <dxf>
      <font>
        <sz val="18"/>
      </font>
    </dxf>
    <dxf>
      <border>
        <bottom style="thin">
          <color indexed="64"/>
        </bottom>
      </border>
    </dxf>
    <dxf>
      <font>
        <b/>
        <sz val="22"/>
        <color rgb="FF0638F0"/>
      </font>
      <numFmt numFmtId="165" formatCode="0.0"/>
      <alignment horizontal="center" vertical="center"/>
    </dxf>
    <dxf>
      <font>
        <b/>
        <sz val="14"/>
      </font>
      <fill>
        <patternFill patternType="solid">
          <fgColor theme="0"/>
          <bgColor theme="0"/>
        </patternFill>
      </fill>
      <alignment horizontal="center" vertical="center" wrapText="1"/>
    </dxf>
    <dxf>
      <fill>
        <patternFill patternType="solid">
          <bgColor theme="0" tint="-4.9989318521683403E-2"/>
        </patternFill>
      </fill>
    </dxf>
    <dxf>
      <border>
        <left style="thin">
          <color indexed="64"/>
        </left>
      </border>
    </dxf>
    <dxf>
      <border>
        <left style="thin">
          <color indexed="64"/>
        </left>
      </border>
    </dxf>
    <dxf>
      <border>
        <left style="thin">
          <color indexed="64"/>
        </left>
      </border>
    </dxf>
    <dxf>
      <alignment vertical="center"/>
    </dxf>
    <dxf>
      <fill>
        <patternFill>
          <fgColor rgb="FF3DC1D7"/>
          <bgColor theme="0"/>
        </patternFill>
      </fill>
    </dxf>
    <dxf>
      <font>
        <sz val="22"/>
      </font>
    </dxf>
    <dxf>
      <font>
        <color rgb="FF0638F0"/>
      </font>
    </dxf>
    <dxf>
      <fill>
        <patternFill>
          <fgColor theme="0"/>
        </patternFill>
      </fill>
      <alignment vertical="top"/>
    </dxf>
    <dxf>
      <alignment horizontal="center"/>
    </dxf>
    <dxf>
      <alignment horizontal="center"/>
    </dxf>
    <dxf>
      <alignment horizontal="center"/>
    </dxf>
    <dxf>
      <alignment vertical="center"/>
    </dxf>
    <dxf>
      <alignment vertical="center"/>
    </dxf>
    <dxf>
      <alignment wrapText="1"/>
    </dxf>
    <dxf>
      <font>
        <sz val="14"/>
      </font>
    </dxf>
    <dxf>
      <font>
        <sz val="18"/>
      </font>
    </dxf>
    <dxf>
      <fill>
        <patternFill>
          <bgColor rgb="FF3DC1D7"/>
        </patternFill>
      </fill>
    </dxf>
    <dxf>
      <font>
        <sz val="14"/>
      </font>
    </dxf>
    <dxf>
      <font>
        <sz val="14"/>
      </font>
    </dxf>
    <dxf>
      <numFmt numFmtId="165" formatCode="0.0"/>
    </dxf>
    <dxf>
      <font>
        <sz val="48"/>
      </font>
    </dxf>
    <dxf>
      <alignment vertical="top"/>
    </dxf>
    <dxf>
      <font>
        <sz val="36"/>
      </font>
    </dxf>
    <dxf>
      <fill>
        <patternFill patternType="solid">
          <bgColor theme="0"/>
        </patternFill>
      </fill>
    </dxf>
    <dxf>
      <alignment horizontal="center"/>
    </dxf>
    <dxf>
      <alignment vertical="center"/>
    </dxf>
    <dxf>
      <font>
        <sz val="12"/>
      </font>
    </dxf>
    <dxf>
      <font>
        <b/>
      </font>
    </dxf>
    <dxf>
      <border>
        <bottom style="thin">
          <color indexed="64"/>
        </bottom>
      </border>
    </dxf>
    <dxf>
      <font>
        <sz val="20"/>
      </font>
    </dxf>
    <dxf>
      <alignment horizontal="center"/>
    </dxf>
    <dxf>
      <alignment vertical="center"/>
    </dxf>
    <dxf>
      <font>
        <b/>
      </font>
    </dxf>
    <dxf>
      <font>
        <sz val="18"/>
      </font>
    </dxf>
    <dxf>
      <fill>
        <patternFill patternType="solid">
          <bgColor theme="0" tint="-4.9989318521683403E-2"/>
        </patternFill>
      </fill>
    </dxf>
    <dxf>
      <alignment vertical="center"/>
    </dxf>
    <dxf>
      <font>
        <sz val="22"/>
      </font>
    </dxf>
    <dxf>
      <font>
        <color rgb="FF0638F0"/>
      </font>
    </dxf>
    <dxf>
      <alignment horizontal="center"/>
    </dxf>
    <dxf>
      <alignment horizontal="center"/>
    </dxf>
    <dxf>
      <alignment horizontal="center"/>
    </dxf>
    <dxf>
      <alignment vertical="center"/>
    </dxf>
    <dxf>
      <alignment vertical="center"/>
    </dxf>
    <dxf>
      <alignment wrapText="1"/>
    </dxf>
    <dxf>
      <fill>
        <patternFill>
          <fgColor rgb="FF3DC1D7"/>
        </patternFill>
      </fill>
    </dxf>
    <dxf>
      <font>
        <sz val="18"/>
      </font>
    </dxf>
    <dxf>
      <font>
        <sz val="14"/>
      </font>
    </dxf>
    <dxf>
      <font>
        <sz val="12"/>
      </font>
    </dxf>
    <dxf>
      <numFmt numFmtId="165" formatCode="0.0"/>
    </dxf>
    <dxf>
      <font>
        <sz val="48"/>
      </font>
    </dxf>
    <dxf>
      <alignment vertical="top"/>
    </dxf>
    <dxf>
      <font>
        <sz val="36"/>
      </font>
    </dxf>
    <dxf>
      <fill>
        <patternFill patternType="solid">
          <bgColor theme="0"/>
        </patternFill>
      </fill>
    </dxf>
    <dxf>
      <alignment horizontal="center"/>
    </dxf>
    <dxf>
      <alignment vertical="center"/>
    </dxf>
    <dxf>
      <font>
        <sz val="12"/>
      </font>
    </dxf>
    <dxf>
      <font>
        <b/>
      </font>
    </dxf>
    <dxf>
      <border>
        <bottom style="thin">
          <color indexed="64"/>
        </bottom>
      </border>
    </dxf>
    <dxf>
      <font>
        <sz val="20"/>
      </font>
    </dxf>
    <dxf>
      <alignment horizontal="center"/>
    </dxf>
    <dxf>
      <alignment vertical="center"/>
    </dxf>
    <dxf>
      <font>
        <b/>
      </font>
    </dxf>
    <dxf>
      <font>
        <sz val="18"/>
      </font>
    </dxf>
    <dxf>
      <font>
        <b/>
        <i val="0"/>
        <sz val="18"/>
      </font>
      <fill>
        <patternFill patternType="none">
          <bgColor auto="1"/>
        </patternFill>
      </fill>
      <border>
        <bottom style="thin">
          <color auto="1"/>
        </bottom>
      </border>
    </dxf>
    <dxf>
      <font>
        <b/>
        <i val="0"/>
        <sz val="16"/>
      </font>
      <border>
        <top/>
        <bottom style="thin">
          <color auto="1"/>
        </bottom>
      </border>
    </dxf>
    <dxf>
      <font>
        <b/>
        <i val="0"/>
        <sz val="12"/>
      </font>
      <fill>
        <patternFill>
          <bgColor theme="7" tint="0.79998168889431442"/>
        </patternFill>
      </fill>
      <border>
        <bottom style="thin">
          <color auto="1"/>
        </bottom>
      </border>
    </dxf>
    <dxf>
      <font>
        <b/>
        <i val="0"/>
        <sz val="12"/>
      </font>
      <border>
        <left style="thin">
          <color auto="1"/>
        </left>
        <right style="thin">
          <color auto="1"/>
        </right>
        <top style="thin">
          <color auto="1"/>
        </top>
        <bottom style="thin">
          <color auto="1"/>
        </bottom>
      </border>
    </dxf>
    <dxf>
      <font>
        <b/>
        <i val="0"/>
        <sz val="12"/>
      </font>
      <border>
        <bottom style="thin">
          <color auto="1"/>
        </bottom>
      </border>
    </dxf>
    <dxf>
      <font>
        <b/>
        <i val="0"/>
        <sz val="12"/>
      </font>
      <border>
        <left style="thin">
          <color auto="1"/>
        </left>
        <right style="thin">
          <color auto="1"/>
        </right>
        <top style="thin">
          <color auto="1"/>
        </top>
        <bottom style="thin">
          <color auto="1"/>
        </bottom>
      </border>
    </dxf>
    <dxf>
      <font>
        <b/>
        <i val="0"/>
        <sz val="12"/>
      </font>
      <border>
        <top/>
        <bottom style="thin">
          <color auto="1"/>
        </bottom>
      </border>
    </dxf>
    <dxf>
      <font>
        <b/>
        <i val="0"/>
        <sz val="11"/>
      </font>
    </dxf>
  </dxfs>
  <tableStyles count="5" defaultTableStyle="TableStyleMedium9" defaultPivotStyle="PivotStyleLight16">
    <tableStyle name="Invisible" pivot="0" table="0" count="0" xr9:uid="{D2F60563-80AB-415A-BCF1-2C79DA1C8598}"/>
    <tableStyle name="Slicer Style 1" pivot="0" table="0" count="6" xr9:uid="{87715F40-A2EB-4096-ABB3-76B3A06C8B1A}">
      <tableStyleElement type="wholeTable" dxfId="779"/>
      <tableStyleElement type="headerRow" dxfId="778"/>
    </tableStyle>
    <tableStyle name="Slicer Style 2" pivot="0" table="0" count="7" xr9:uid="{7F7EAA15-701C-4A1E-AF2C-404471A0B885}">
      <tableStyleElement type="wholeTable" dxfId="777"/>
      <tableStyleElement type="headerRow" dxfId="776"/>
    </tableStyle>
    <tableStyle name="Slicer Style 3" pivot="0" table="0" count="8" xr9:uid="{07C85489-781D-4425-83A6-5F5BF6DD6971}">
      <tableStyleElement type="wholeTable" dxfId="775"/>
      <tableStyleElement type="headerRow" dxfId="774"/>
    </tableStyle>
    <tableStyle name="Slicer Style 4" pivot="0" table="0" count="5" xr9:uid="{C890D20B-5F1B-46B7-B664-C4FA73805256}">
      <tableStyleElement type="wholeTable" dxfId="773"/>
      <tableStyleElement type="headerRow" dxfId="772"/>
    </tableStyle>
  </tableStyles>
  <colors>
    <mruColors>
      <color rgb="FF0638F0"/>
      <color rgb="FF3DC1D7"/>
      <color rgb="FFFFE757"/>
      <color rgb="FFAF4FB9"/>
      <color rgb="FFE7F3FF"/>
      <color rgb="FFFEDA00"/>
      <color rgb="FFFFF6C1"/>
      <color rgb="FFBB55A0"/>
    </mruColors>
  </colors>
  <extLst>
    <ext xmlns:x14="http://schemas.microsoft.com/office/spreadsheetml/2009/9/main" uri="{46F421CA-312F-682f-3DD2-61675219B42D}">
      <x14:dxfs count="18">
        <dxf>
          <fill>
            <gradientFill degree="90">
              <stop position="0">
                <color rgb="FFFFE757"/>
              </stop>
              <stop position="1">
                <color theme="0"/>
              </stop>
            </gradientFill>
          </fill>
        </dxf>
        <dxf>
          <fill>
            <patternFill>
              <bgColor rgb="FF3DC1D7"/>
            </patternFill>
          </fill>
          <border>
            <left style="thin">
              <color auto="1"/>
            </left>
            <right style="thin">
              <color auto="1"/>
            </right>
            <top style="thin">
              <color auto="1"/>
            </top>
            <bottom style="thin">
              <color auto="1"/>
            </bottom>
          </border>
        </dxf>
        <dxf>
          <fill>
            <gradientFill degree="90">
              <stop position="0">
                <color rgb="FFFFE757"/>
              </stop>
              <stop position="1">
                <color theme="0"/>
              </stop>
            </gradientFill>
          </fill>
        </dxf>
        <dxf>
          <fill>
            <gradientFill degree="90">
              <stop position="0">
                <color rgb="FFFFE757"/>
              </stop>
              <stop position="1">
                <color theme="0"/>
              </stop>
            </gradientFill>
          </fill>
        </dxf>
        <dxf>
          <fill>
            <gradientFill degree="90">
              <stop position="0">
                <color rgb="FFFFE757"/>
              </stop>
              <stop position="1">
                <color theme="0"/>
              </stop>
            </gradientFill>
          </fill>
        </dxf>
        <dxf>
          <fill>
            <gradientFill degree="90">
              <stop position="0">
                <color rgb="FFFFE757"/>
              </stop>
              <stop position="1">
                <color theme="0"/>
              </stop>
            </gradientFill>
          </fill>
        </dxf>
        <dxf>
          <fill>
            <patternFill>
              <bgColor theme="7" tint="0.59996337778862885"/>
            </patternFill>
          </fill>
        </dxf>
        <dxf>
          <font>
            <b/>
            <i val="0"/>
            <sz val="12"/>
          </font>
          <fill>
            <patternFill patternType="none">
              <bgColor auto="1"/>
            </patternFill>
          </fill>
          <border>
            <left style="thin">
              <color auto="1"/>
            </left>
            <right style="thin">
              <color auto="1"/>
            </right>
            <top style="thin">
              <color auto="1"/>
            </top>
            <bottom style="thin">
              <color auto="1"/>
            </bottom>
          </border>
        </dxf>
        <dxf>
          <font>
            <b/>
            <i val="0"/>
            <sz val="12"/>
          </font>
          <border>
            <left style="thin">
              <color auto="1"/>
            </left>
            <right style="thin">
              <color auto="1"/>
            </right>
            <top style="thin">
              <color auto="1"/>
            </top>
            <bottom style="thin">
              <color auto="1"/>
            </bottom>
          </border>
        </dxf>
        <dxf>
          <fill>
            <gradientFill degree="90">
              <stop position="0">
                <color rgb="FFFFE757"/>
              </stop>
              <stop position="1">
                <color theme="0"/>
              </stop>
            </gradientFill>
          </fill>
        </dxf>
        <dxf>
          <fill>
            <gradientFill degree="90">
              <stop position="0">
                <color rgb="FFFFE757"/>
              </stop>
              <stop position="1">
                <color theme="0"/>
              </stop>
            </gradientFill>
          </fill>
        </dxf>
        <dxf>
          <font>
            <b/>
            <i val="0"/>
            <sz val="12"/>
          </font>
          <fill>
            <patternFill>
              <bgColor rgb="FF3DC1D7"/>
            </patternFill>
          </fill>
        </dxf>
        <dxf>
          <font>
            <b/>
            <i val="0"/>
            <sz val="12"/>
          </font>
        </dxf>
        <dxf>
          <font>
            <b/>
            <i val="0"/>
            <sz val="12"/>
          </font>
        </dxf>
        <dxf>
          <fill>
            <gradientFill degree="90">
              <stop position="0">
                <color rgb="FFFFE757"/>
              </stop>
              <stop position="1">
                <color theme="0"/>
              </stop>
            </gradientFill>
          </fill>
        </dxf>
        <dxf>
          <fill>
            <gradientFill degree="90">
              <stop position="0">
                <color rgb="FFFFE757"/>
              </stop>
              <stop position="1">
                <color theme="0"/>
              </stop>
            </gradientFill>
          </fill>
          <border>
            <left style="thin">
              <color auto="1"/>
            </left>
            <right style="thin">
              <color auto="1"/>
            </right>
            <top style="thin">
              <color auto="1"/>
            </top>
            <bottom style="thin">
              <color auto="1"/>
            </bottom>
          </border>
        </dxf>
        <dxf>
          <font>
            <b/>
            <i val="0"/>
            <sz val="10"/>
            <color theme="0"/>
          </font>
          <fill>
            <patternFill patternType="solid">
              <fgColor auto="1"/>
              <bgColor theme="7" tint="0.39994506668294322"/>
            </patternFill>
          </fill>
        </dxf>
        <dxf>
          <font>
            <b/>
            <i val="0"/>
            <sz val="9"/>
          </font>
          <border>
            <left style="thin">
              <color auto="1"/>
            </left>
            <right style="thin">
              <color auto="1"/>
            </right>
            <top style="thin">
              <color auto="1"/>
            </top>
            <bottom style="thin">
              <color auto="1"/>
            </bottom>
          </border>
        </dxf>
      </x14:dxfs>
    </ext>
    <ext xmlns:x14="http://schemas.microsoft.com/office/spreadsheetml/2009/9/main" uri="{EB79DEF2-80B8-43e5-95BD-54CBDDF9020C}">
      <x14:slicerStyles defaultSlicerStyle="SlicerStyleLight1">
        <x14:slicerStyle name="Slicer Style 1">
          <x14:slicerStyleElements>
            <x14:slicerStyleElement type="unselectedItemWithData" dxfId="17"/>
            <x14:slicerStyleElement type="selectedItemWithData" dxfId="16"/>
            <x14:slicerStyleElement type="hoveredUnselectedItemWithData" dxfId="15"/>
            <x14:slicerStyleElement type="hoveredSelectedItemWithData" dxfId="14"/>
          </x14:slicerStyleElements>
        </x14:slicerStyle>
        <x14:slicerStyle name="Slicer Style 2">
          <x14:slicerStyleElements>
            <x14:slicerStyleElement type="unselectedItemWithData" dxfId="13"/>
            <x14:slicerStyleElement type="unselectedItemWithNoData" dxfId="12"/>
            <x14:slicerStyleElement type="selectedItemWithData" dxfId="11"/>
            <x14:slicerStyleElement type="hoveredUnselectedItemWithData" dxfId="10"/>
            <x14:slicerStyleElement type="hoveredSelectedItemWithData" dxfId="9"/>
          </x14:slicerStyleElements>
        </x14:slicerStyle>
        <x14:slicerStyle name="Slicer Style 3">
          <x14:slicerStyleElements>
            <x14:slicerStyleElement type="unselectedItemWithData" dxfId="8"/>
            <x14:slicerStyleElement type="selectedItemWithData" dxfId="7"/>
            <x14:slicerStyleElement type="selectedItemWithNoData" dxfId="6"/>
            <x14:slicerStyleElement type="hoveredUnselectedItemWithData" dxfId="5"/>
            <x14:slicerStyleElement type="hoveredSelectedItemWithData" dxfId="4"/>
            <x14:slicerStyleElement type="hoveredSelectedItemWithNoData" dxfId="3"/>
          </x14:slicerStyleElements>
        </x14:slicerStyle>
        <x14:slicerStyle name="Slicer Style 4">
          <x14:slicerStyleElements>
            <x14:slicerStyleElement type="unselectedItemWithNoData" dxfId="2"/>
            <x14:slicerStyleElement type="selectedItemWithData" dxfId="1"/>
            <x14:slicerStyleElement type="hoveredSelectedItemWith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5.xml"/><Relationship Id="rId13" Type="http://schemas.microsoft.com/office/2007/relationships/slicerCache" Target="slicerCaches/slicerCache10.xml"/><Relationship Id="rId18" Type="http://schemas.openxmlformats.org/officeDocument/2006/relationships/styles" Target="styles.xml"/><Relationship Id="rId3" Type="http://schemas.openxmlformats.org/officeDocument/2006/relationships/pivotCacheDefinition" Target="pivotCache/pivotCacheDefinition1.xml"/><Relationship Id="rId21" Type="http://schemas.openxmlformats.org/officeDocument/2006/relationships/customXml" Target="../customXml/item1.xml"/><Relationship Id="rId7" Type="http://schemas.microsoft.com/office/2007/relationships/slicerCache" Target="slicerCaches/slicerCache4.xml"/><Relationship Id="rId12" Type="http://schemas.microsoft.com/office/2007/relationships/slicerCache" Target="slicerCaches/slicerCache9.xml"/><Relationship Id="rId17" Type="http://schemas.openxmlformats.org/officeDocument/2006/relationships/theme" Target="theme/theme1.xml"/><Relationship Id="rId2" Type="http://schemas.openxmlformats.org/officeDocument/2006/relationships/worksheet" Target="worksheets/sheet2.xml"/><Relationship Id="rId16" Type="http://schemas.microsoft.com/office/2007/relationships/slicerCache" Target="slicerCaches/slicerCache13.xml"/><Relationship Id="rId20" Type="http://schemas.openxmlformats.org/officeDocument/2006/relationships/calcChain" Target="calcChain.xml"/><Relationship Id="rId1" Type="http://schemas.openxmlformats.org/officeDocument/2006/relationships/worksheet" Target="worksheets/sheet1.xml"/><Relationship Id="rId6" Type="http://schemas.microsoft.com/office/2007/relationships/slicerCache" Target="slicerCaches/slicerCache3.xml"/><Relationship Id="rId11" Type="http://schemas.microsoft.com/office/2007/relationships/slicerCache" Target="slicerCaches/slicerCache8.xml"/><Relationship Id="rId5" Type="http://schemas.microsoft.com/office/2007/relationships/slicerCache" Target="slicerCaches/slicerCache2.xml"/><Relationship Id="rId15" Type="http://schemas.microsoft.com/office/2007/relationships/slicerCache" Target="slicerCaches/slicerCache12.xml"/><Relationship Id="rId23" Type="http://schemas.openxmlformats.org/officeDocument/2006/relationships/customXml" Target="../customXml/item3.xml"/><Relationship Id="rId10" Type="http://schemas.microsoft.com/office/2007/relationships/slicerCache" Target="slicerCaches/slicerCache7.xml"/><Relationship Id="rId19" Type="http://schemas.openxmlformats.org/officeDocument/2006/relationships/sharedStrings" Target="sharedStrings.xml"/><Relationship Id="rId4" Type="http://schemas.microsoft.com/office/2007/relationships/slicerCache" Target="slicerCaches/slicerCache1.xml"/><Relationship Id="rId9" Type="http://schemas.microsoft.com/office/2007/relationships/slicerCache" Target="slicerCaches/slicerCache6.xml"/><Relationship Id="rId14" Type="http://schemas.microsoft.com/office/2007/relationships/slicerCache" Target="slicerCaches/slicerCache11.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xdr:col>
      <xdr:colOff>0</xdr:colOff>
      <xdr:row>1</xdr:row>
      <xdr:rowOff>117372</xdr:rowOff>
    </xdr:from>
    <xdr:to>
      <xdr:col>5</xdr:col>
      <xdr:colOff>1631950</xdr:colOff>
      <xdr:row>10</xdr:row>
      <xdr:rowOff>206634</xdr:rowOff>
    </xdr:to>
    <mc:AlternateContent xmlns:mc="http://schemas.openxmlformats.org/markup-compatibility/2006" xmlns:a14="http://schemas.microsoft.com/office/drawing/2010/main">
      <mc:Choice Requires="a14">
        <xdr:graphicFrame macro="">
          <xdr:nvGraphicFramePr>
            <xdr:cNvPr id="3" name="Sector 1">
              <a:extLst>
                <a:ext uri="{FF2B5EF4-FFF2-40B4-BE49-F238E27FC236}">
                  <a16:creationId xmlns:a16="http://schemas.microsoft.com/office/drawing/2014/main" id="{1C8E30B8-796E-59A4-622E-6914BB1F0A68}"/>
                </a:ext>
              </a:extLst>
            </xdr:cNvPr>
            <xdr:cNvGraphicFramePr>
              <a:graphicFrameLocks noChangeAspect="1" noMove="1" noResize="1"/>
            </xdr:cNvGraphicFramePr>
          </xdr:nvGraphicFramePr>
          <xdr:xfrm>
            <a:off x="0" y="0"/>
            <a:ext cx="0" cy="0"/>
          </xdr:xfrm>
          <a:graphic>
            <a:graphicData uri="http://schemas.microsoft.com/office/drawing/2010/slicer">
              <sle:slicer xmlns:sle="http://schemas.microsoft.com/office/drawing/2010/slicer" name="Sector 1"/>
            </a:graphicData>
          </a:graphic>
        </xdr:graphicFrame>
      </mc:Choice>
      <mc:Fallback xmlns="">
        <xdr:sp macro="" textlink="">
          <xdr:nvSpPr>
            <xdr:cNvPr id="0" name=""/>
            <xdr:cNvSpPr>
              <a:spLocks noTextEdit="1"/>
            </xdr:cNvSpPr>
          </xdr:nvSpPr>
          <xdr:spPr>
            <a:xfrm>
              <a:off x="161636" y="1930008"/>
              <a:ext cx="6677314" cy="2086626"/>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absolute">
    <xdr:from>
      <xdr:col>11</xdr:col>
      <xdr:colOff>30176</xdr:colOff>
      <xdr:row>16</xdr:row>
      <xdr:rowOff>174077</xdr:rowOff>
    </xdr:from>
    <xdr:to>
      <xdr:col>14</xdr:col>
      <xdr:colOff>12843</xdr:colOff>
      <xdr:row>20</xdr:row>
      <xdr:rowOff>32548</xdr:rowOff>
    </xdr:to>
    <mc:AlternateContent xmlns:mc="http://schemas.openxmlformats.org/markup-compatibility/2006" xmlns:a14="http://schemas.microsoft.com/office/drawing/2010/main">
      <mc:Choice Requires="a14">
        <xdr:graphicFrame macro="">
          <xdr:nvGraphicFramePr>
            <xdr:cNvPr id="6" name="Project_Size">
              <a:extLst>
                <a:ext uri="{FF2B5EF4-FFF2-40B4-BE49-F238E27FC236}">
                  <a16:creationId xmlns:a16="http://schemas.microsoft.com/office/drawing/2014/main" id="{1E9ED830-9505-2516-037A-674B23BEB87F}"/>
                </a:ext>
              </a:extLst>
            </xdr:cNvPr>
            <xdr:cNvGraphicFramePr>
              <a:graphicFrameLocks noChangeAspect="1" noMove="1" noResize="1"/>
            </xdr:cNvGraphicFramePr>
          </xdr:nvGraphicFramePr>
          <xdr:xfrm>
            <a:off x="0" y="0"/>
            <a:ext cx="0" cy="0"/>
          </xdr:xfrm>
          <a:graphic>
            <a:graphicData uri="http://schemas.microsoft.com/office/drawing/2010/slicer">
              <sle:slicer xmlns:sle="http://schemas.microsoft.com/office/drawing/2010/slicer" name="Project_Size"/>
            </a:graphicData>
          </a:graphic>
        </xdr:graphicFrame>
      </mc:Choice>
      <mc:Fallback xmlns="">
        <xdr:sp macro="" textlink="">
          <xdr:nvSpPr>
            <xdr:cNvPr id="0" name=""/>
            <xdr:cNvSpPr>
              <a:spLocks noTextEdit="1"/>
            </xdr:cNvSpPr>
          </xdr:nvSpPr>
          <xdr:spPr>
            <a:xfrm>
              <a:off x="12314540" y="5912168"/>
              <a:ext cx="2314848" cy="1290107"/>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absolute">
    <xdr:from>
      <xdr:col>11</xdr:col>
      <xdr:colOff>32670</xdr:colOff>
      <xdr:row>25</xdr:row>
      <xdr:rowOff>10358</xdr:rowOff>
    </xdr:from>
    <xdr:to>
      <xdr:col>14</xdr:col>
      <xdr:colOff>10348</xdr:colOff>
      <xdr:row>28</xdr:row>
      <xdr:rowOff>443343</xdr:rowOff>
    </xdr:to>
    <mc:AlternateContent xmlns:mc="http://schemas.openxmlformats.org/markup-compatibility/2006" xmlns:a14="http://schemas.microsoft.com/office/drawing/2010/main">
      <mc:Choice Requires="a14">
        <xdr:graphicFrame macro="">
          <xdr:nvGraphicFramePr>
            <xdr:cNvPr id="11" name="Total_Investments_SR_">
              <a:extLst>
                <a:ext uri="{FF2B5EF4-FFF2-40B4-BE49-F238E27FC236}">
                  <a16:creationId xmlns:a16="http://schemas.microsoft.com/office/drawing/2014/main" id="{E7A48047-D48F-5EB6-D3BE-7F357C3C7767}"/>
                </a:ext>
              </a:extLst>
            </xdr:cNvPr>
            <xdr:cNvGraphicFramePr>
              <a:graphicFrameLocks noChangeAspect="1" noMove="1" noResize="1"/>
            </xdr:cNvGraphicFramePr>
          </xdr:nvGraphicFramePr>
          <xdr:xfrm>
            <a:off x="0" y="0"/>
            <a:ext cx="0" cy="0"/>
          </xdr:xfrm>
          <a:graphic>
            <a:graphicData uri="http://schemas.microsoft.com/office/drawing/2010/slicer">
              <sle:slicer xmlns:sle="http://schemas.microsoft.com/office/drawing/2010/slicer" name="Total_Investments_SR_"/>
            </a:graphicData>
          </a:graphic>
        </xdr:graphicFrame>
      </mc:Choice>
      <mc:Fallback xmlns="">
        <xdr:sp macro="" textlink="">
          <xdr:nvSpPr>
            <xdr:cNvPr id="0" name=""/>
            <xdr:cNvSpPr>
              <a:spLocks noTextEdit="1"/>
            </xdr:cNvSpPr>
          </xdr:nvSpPr>
          <xdr:spPr>
            <a:xfrm>
              <a:off x="12317034" y="8623267"/>
              <a:ext cx="2309859" cy="1391258"/>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absolute">
    <xdr:from>
      <xdr:col>11</xdr:col>
      <xdr:colOff>30176</xdr:colOff>
      <xdr:row>20</xdr:row>
      <xdr:rowOff>107792</xdr:rowOff>
    </xdr:from>
    <xdr:to>
      <xdr:col>14</xdr:col>
      <xdr:colOff>12843</xdr:colOff>
      <xdr:row>24</xdr:row>
      <xdr:rowOff>62115</xdr:rowOff>
    </xdr:to>
    <mc:AlternateContent xmlns:mc="http://schemas.openxmlformats.org/markup-compatibility/2006" xmlns:a14="http://schemas.microsoft.com/office/drawing/2010/main">
      <mc:Choice Requires="a14">
        <xdr:graphicFrame macro="">
          <xdr:nvGraphicFramePr>
            <xdr:cNvPr id="12" name="Capital_Costs_SR_">
              <a:extLst>
                <a:ext uri="{FF2B5EF4-FFF2-40B4-BE49-F238E27FC236}">
                  <a16:creationId xmlns:a16="http://schemas.microsoft.com/office/drawing/2014/main" id="{112E51D0-A716-B717-B6FC-5EC2E697E6C2}"/>
                </a:ext>
              </a:extLst>
            </xdr:cNvPr>
            <xdr:cNvGraphicFramePr>
              <a:graphicFrameLocks noChangeAspect="1" noMove="1" noResize="1"/>
            </xdr:cNvGraphicFramePr>
          </xdr:nvGraphicFramePr>
          <xdr:xfrm>
            <a:off x="0" y="0"/>
            <a:ext cx="0" cy="0"/>
          </xdr:xfrm>
          <a:graphic>
            <a:graphicData uri="http://schemas.microsoft.com/office/drawing/2010/slicer">
              <sle:slicer xmlns:sle="http://schemas.microsoft.com/office/drawing/2010/slicer" name="Capital_Costs_SR_"/>
            </a:graphicData>
          </a:graphic>
        </xdr:graphicFrame>
      </mc:Choice>
      <mc:Fallback xmlns="">
        <xdr:sp macro="" textlink="">
          <xdr:nvSpPr>
            <xdr:cNvPr id="0" name=""/>
            <xdr:cNvSpPr>
              <a:spLocks noTextEdit="1"/>
            </xdr:cNvSpPr>
          </xdr:nvSpPr>
          <xdr:spPr>
            <a:xfrm>
              <a:off x="12314540" y="7277519"/>
              <a:ext cx="2314848" cy="127050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absolute">
    <xdr:from>
      <xdr:col>1</xdr:col>
      <xdr:colOff>8137</xdr:colOff>
      <xdr:row>28</xdr:row>
      <xdr:rowOff>452297</xdr:rowOff>
    </xdr:from>
    <xdr:to>
      <xdr:col>1</xdr:col>
      <xdr:colOff>2641609</xdr:colOff>
      <xdr:row>33</xdr:row>
      <xdr:rowOff>313872</xdr:rowOff>
    </xdr:to>
    <mc:AlternateContent xmlns:mc="http://schemas.openxmlformats.org/markup-compatibility/2006" xmlns:a14="http://schemas.microsoft.com/office/drawing/2010/main">
      <mc:Choice Requires="a14">
        <xdr:graphicFrame macro="">
          <xdr:nvGraphicFramePr>
            <xdr:cNvPr id="15" name="Payback_Period_Years_">
              <a:extLst>
                <a:ext uri="{FF2B5EF4-FFF2-40B4-BE49-F238E27FC236}">
                  <a16:creationId xmlns:a16="http://schemas.microsoft.com/office/drawing/2014/main" id="{F0568AD7-F252-8D84-B5D5-A4711EFBED42}"/>
                </a:ext>
              </a:extLst>
            </xdr:cNvPr>
            <xdr:cNvGraphicFramePr>
              <a:graphicFrameLocks noChangeAspect="1" noMove="1" noResize="1"/>
            </xdr:cNvGraphicFramePr>
          </xdr:nvGraphicFramePr>
          <xdr:xfrm>
            <a:off x="0" y="0"/>
            <a:ext cx="0" cy="0"/>
          </xdr:xfrm>
          <a:graphic>
            <a:graphicData uri="http://schemas.microsoft.com/office/drawing/2010/slicer">
              <sle:slicer xmlns:sle="http://schemas.microsoft.com/office/drawing/2010/slicer" name="Payback_Period_Years_"/>
            </a:graphicData>
          </a:graphic>
        </xdr:graphicFrame>
      </mc:Choice>
      <mc:Fallback xmlns="">
        <xdr:sp macro="" textlink="">
          <xdr:nvSpPr>
            <xdr:cNvPr id="0" name=""/>
            <xdr:cNvSpPr>
              <a:spLocks noTextEdit="1"/>
            </xdr:cNvSpPr>
          </xdr:nvSpPr>
          <xdr:spPr>
            <a:xfrm>
              <a:off x="169773" y="10023479"/>
              <a:ext cx="2633472" cy="1454848"/>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absolute">
    <xdr:from>
      <xdr:col>11</xdr:col>
      <xdr:colOff>30175</xdr:colOff>
      <xdr:row>12</xdr:row>
      <xdr:rowOff>340697</xdr:rowOff>
    </xdr:from>
    <xdr:to>
      <xdr:col>14</xdr:col>
      <xdr:colOff>12843</xdr:colOff>
      <xdr:row>16</xdr:row>
      <xdr:rowOff>107906</xdr:rowOff>
    </xdr:to>
    <mc:AlternateContent xmlns:mc="http://schemas.openxmlformats.org/markup-compatibility/2006" xmlns:a14="http://schemas.microsoft.com/office/drawing/2010/main">
      <mc:Choice Requires="a14">
        <xdr:graphicFrame macro="">
          <xdr:nvGraphicFramePr>
            <xdr:cNvPr id="16" name="Capital_Costs_SR_ 1">
              <a:extLst>
                <a:ext uri="{FF2B5EF4-FFF2-40B4-BE49-F238E27FC236}">
                  <a16:creationId xmlns:a16="http://schemas.microsoft.com/office/drawing/2014/main" id="{8633BAE5-028E-79D8-3E2D-9F73FA33F9CA}"/>
                </a:ext>
              </a:extLst>
            </xdr:cNvPr>
            <xdr:cNvGraphicFramePr>
              <a:graphicFrameLocks noChangeAspect="1" noMove="1" noResize="1"/>
            </xdr:cNvGraphicFramePr>
          </xdr:nvGraphicFramePr>
          <xdr:xfrm>
            <a:off x="0" y="0"/>
            <a:ext cx="0" cy="0"/>
          </xdr:xfrm>
          <a:graphic>
            <a:graphicData uri="http://schemas.microsoft.com/office/drawing/2010/slicer">
              <sle:slicer xmlns:sle="http://schemas.microsoft.com/office/drawing/2010/slicer" name="Capital_Costs_SR_ 1"/>
            </a:graphicData>
          </a:graphic>
        </xdr:graphicFrame>
      </mc:Choice>
      <mc:Fallback xmlns="">
        <xdr:sp macro="" textlink="">
          <xdr:nvSpPr>
            <xdr:cNvPr id="0" name=""/>
            <xdr:cNvSpPr>
              <a:spLocks noTextEdit="1"/>
            </xdr:cNvSpPr>
          </xdr:nvSpPr>
          <xdr:spPr>
            <a:xfrm>
              <a:off x="12314539" y="4543242"/>
              <a:ext cx="2314849" cy="130275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absolute">
    <xdr:from>
      <xdr:col>5</xdr:col>
      <xdr:colOff>1836722</xdr:colOff>
      <xdr:row>1</xdr:row>
      <xdr:rowOff>117372</xdr:rowOff>
    </xdr:from>
    <xdr:to>
      <xdr:col>7</xdr:col>
      <xdr:colOff>1820212</xdr:colOff>
      <xdr:row>10</xdr:row>
      <xdr:rowOff>213984</xdr:rowOff>
    </xdr:to>
    <mc:AlternateContent xmlns:mc="http://schemas.openxmlformats.org/markup-compatibility/2006" xmlns:a14="http://schemas.microsoft.com/office/drawing/2010/main">
      <mc:Choice Requires="a14">
        <xdr:graphicFrame macro="">
          <xdr:nvGraphicFramePr>
            <xdr:cNvPr id="18" name="Workforce_">
              <a:extLst>
                <a:ext uri="{FF2B5EF4-FFF2-40B4-BE49-F238E27FC236}">
                  <a16:creationId xmlns:a16="http://schemas.microsoft.com/office/drawing/2014/main" id="{DD03A756-06FF-FAD8-5112-D259D8EBE059}"/>
                </a:ext>
              </a:extLst>
            </xdr:cNvPr>
            <xdr:cNvGraphicFramePr>
              <a:graphicFrameLocks noChangeAspect="1" noMove="1" noResize="1"/>
            </xdr:cNvGraphicFramePr>
          </xdr:nvGraphicFramePr>
          <xdr:xfrm>
            <a:off x="0" y="0"/>
            <a:ext cx="0" cy="0"/>
          </xdr:xfrm>
          <a:graphic>
            <a:graphicData uri="http://schemas.microsoft.com/office/drawing/2010/slicer">
              <sle:slicer xmlns:sle="http://schemas.microsoft.com/office/drawing/2010/slicer" name="Workforce_"/>
            </a:graphicData>
          </a:graphic>
        </xdr:graphicFrame>
      </mc:Choice>
      <mc:Fallback xmlns="">
        <xdr:sp macro="" textlink="">
          <xdr:nvSpPr>
            <xdr:cNvPr id="0" name=""/>
            <xdr:cNvSpPr>
              <a:spLocks noTextEdit="1"/>
            </xdr:cNvSpPr>
          </xdr:nvSpPr>
          <xdr:spPr>
            <a:xfrm>
              <a:off x="7043722" y="1930008"/>
              <a:ext cx="2442672" cy="2093976"/>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absolute">
    <xdr:from>
      <xdr:col>11</xdr:col>
      <xdr:colOff>32670</xdr:colOff>
      <xdr:row>28</xdr:row>
      <xdr:rowOff>518587</xdr:rowOff>
    </xdr:from>
    <xdr:to>
      <xdr:col>14</xdr:col>
      <xdr:colOff>10348</xdr:colOff>
      <xdr:row>33</xdr:row>
      <xdr:rowOff>313872</xdr:rowOff>
    </xdr:to>
    <mc:AlternateContent xmlns:mc="http://schemas.openxmlformats.org/markup-compatibility/2006" xmlns:a14="http://schemas.microsoft.com/office/drawing/2010/main">
      <mc:Choice Requires="a14">
        <xdr:graphicFrame macro="">
          <xdr:nvGraphicFramePr>
            <xdr:cNvPr id="21" name="Jobs_per_Million_Invested_">
              <a:extLst>
                <a:ext uri="{FF2B5EF4-FFF2-40B4-BE49-F238E27FC236}">
                  <a16:creationId xmlns:a16="http://schemas.microsoft.com/office/drawing/2014/main" id="{C92484EE-CFDD-7AE9-501F-18D98AA82827}"/>
                </a:ext>
              </a:extLst>
            </xdr:cNvPr>
            <xdr:cNvGraphicFramePr>
              <a:graphicFrameLocks noChangeAspect="1" noMove="1" noResize="1"/>
            </xdr:cNvGraphicFramePr>
          </xdr:nvGraphicFramePr>
          <xdr:xfrm>
            <a:off x="0" y="0"/>
            <a:ext cx="0" cy="0"/>
          </xdr:xfrm>
          <a:graphic>
            <a:graphicData uri="http://schemas.microsoft.com/office/drawing/2010/slicer">
              <sle:slicer xmlns:sle="http://schemas.microsoft.com/office/drawing/2010/slicer" name="Jobs_per_Million_Invested_"/>
            </a:graphicData>
          </a:graphic>
        </xdr:graphicFrame>
      </mc:Choice>
      <mc:Fallback xmlns="">
        <xdr:sp macro="" textlink="">
          <xdr:nvSpPr>
            <xdr:cNvPr id="0" name=""/>
            <xdr:cNvSpPr>
              <a:spLocks noTextEdit="1"/>
            </xdr:cNvSpPr>
          </xdr:nvSpPr>
          <xdr:spPr>
            <a:xfrm>
              <a:off x="12317034" y="10089769"/>
              <a:ext cx="2309859" cy="1388558"/>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absolute">
    <xdr:from>
      <xdr:col>8</xdr:col>
      <xdr:colOff>151734</xdr:colOff>
      <xdr:row>1</xdr:row>
      <xdr:rowOff>117372</xdr:rowOff>
    </xdr:from>
    <xdr:to>
      <xdr:col>10</xdr:col>
      <xdr:colOff>44477</xdr:colOff>
      <xdr:row>10</xdr:row>
      <xdr:rowOff>213984</xdr:rowOff>
    </xdr:to>
    <mc:AlternateContent xmlns:mc="http://schemas.openxmlformats.org/markup-compatibility/2006" xmlns:a14="http://schemas.microsoft.com/office/drawing/2010/main">
      <mc:Choice Requires="a14">
        <xdr:graphicFrame macro="">
          <xdr:nvGraphicFramePr>
            <xdr:cNvPr id="22" name="Operating_Expenses_SR_">
              <a:extLst>
                <a:ext uri="{FF2B5EF4-FFF2-40B4-BE49-F238E27FC236}">
                  <a16:creationId xmlns:a16="http://schemas.microsoft.com/office/drawing/2014/main" id="{C9AFC636-F96C-54F2-4D1B-6A585942885E}"/>
                </a:ext>
              </a:extLst>
            </xdr:cNvPr>
            <xdr:cNvGraphicFramePr>
              <a:graphicFrameLocks noChangeAspect="1" noMove="1" noResize="1"/>
            </xdr:cNvGraphicFramePr>
          </xdr:nvGraphicFramePr>
          <xdr:xfrm>
            <a:off x="0" y="0"/>
            <a:ext cx="0" cy="0"/>
          </xdr:xfrm>
          <a:graphic>
            <a:graphicData uri="http://schemas.microsoft.com/office/drawing/2010/slicer">
              <sle:slicer xmlns:sle="http://schemas.microsoft.com/office/drawing/2010/slicer" name="Operating_Expenses_SR_"/>
            </a:graphicData>
          </a:graphic>
        </xdr:graphicFrame>
      </mc:Choice>
      <mc:Fallback xmlns="">
        <xdr:sp macro="" textlink="">
          <xdr:nvSpPr>
            <xdr:cNvPr id="0" name=""/>
            <xdr:cNvSpPr>
              <a:spLocks noTextEdit="1"/>
            </xdr:cNvSpPr>
          </xdr:nvSpPr>
          <xdr:spPr>
            <a:xfrm>
              <a:off x="9746007" y="1930008"/>
              <a:ext cx="2351925" cy="2093976"/>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absolute">
    <xdr:from>
      <xdr:col>1</xdr:col>
      <xdr:colOff>9072</xdr:colOff>
      <xdr:row>0</xdr:row>
      <xdr:rowOff>0</xdr:rowOff>
    </xdr:from>
    <xdr:to>
      <xdr:col>13</xdr:col>
      <xdr:colOff>1284941</xdr:colOff>
      <xdr:row>0</xdr:row>
      <xdr:rowOff>1750785</xdr:rowOff>
    </xdr:to>
    <xdr:pic>
      <xdr:nvPicPr>
        <xdr:cNvPr id="26" name="Picture 25">
          <a:extLst>
            <a:ext uri="{FF2B5EF4-FFF2-40B4-BE49-F238E27FC236}">
              <a16:creationId xmlns:a16="http://schemas.microsoft.com/office/drawing/2014/main" id="{E48666B0-B383-D0B7-DCAC-77D7B69371CA}"/>
            </a:ext>
          </a:extLst>
        </xdr:cNvPr>
        <xdr:cNvPicPr>
          <a:picLocks noChangeAspect="1"/>
        </xdr:cNvPicPr>
      </xdr:nvPicPr>
      <xdr:blipFill>
        <a:blip xmlns:r="http://schemas.openxmlformats.org/officeDocument/2006/relationships" r:embed="rId1"/>
        <a:stretch>
          <a:fillRect/>
        </a:stretch>
      </xdr:blipFill>
      <xdr:spPr>
        <a:xfrm>
          <a:off x="165954" y="0"/>
          <a:ext cx="14058046" cy="1750785"/>
        </a:xfrm>
        <a:prstGeom prst="rect">
          <a:avLst/>
        </a:prstGeom>
      </xdr:spPr>
    </xdr:pic>
    <xdr:clientData/>
  </xdr:twoCellAnchor>
  <xdr:twoCellAnchor editAs="absolute">
    <xdr:from>
      <xdr:col>0</xdr:col>
      <xdr:colOff>137220</xdr:colOff>
      <xdr:row>34</xdr:row>
      <xdr:rowOff>72573</xdr:rowOff>
    </xdr:from>
    <xdr:to>
      <xdr:col>14</xdr:col>
      <xdr:colOff>208643</xdr:colOff>
      <xdr:row>39</xdr:row>
      <xdr:rowOff>86358</xdr:rowOff>
    </xdr:to>
    <xdr:pic>
      <xdr:nvPicPr>
        <xdr:cNvPr id="27" name="Picture 26">
          <a:extLst>
            <a:ext uri="{FF2B5EF4-FFF2-40B4-BE49-F238E27FC236}">
              <a16:creationId xmlns:a16="http://schemas.microsoft.com/office/drawing/2014/main" id="{7E195300-5DB8-F4DA-7572-9BB2AB53B902}"/>
            </a:ext>
          </a:extLst>
        </xdr:cNvPr>
        <xdr:cNvPicPr>
          <a:picLocks noChangeAspect="1"/>
        </xdr:cNvPicPr>
      </xdr:nvPicPr>
      <xdr:blipFill>
        <a:blip xmlns:r="http://schemas.openxmlformats.org/officeDocument/2006/relationships" r:embed="rId2"/>
        <a:stretch>
          <a:fillRect/>
        </a:stretch>
      </xdr:blipFill>
      <xdr:spPr>
        <a:xfrm>
          <a:off x="137220" y="11547930"/>
          <a:ext cx="14322637" cy="1329142"/>
        </a:xfrm>
        <a:prstGeom prst="rect">
          <a:avLst/>
        </a:prstGeom>
      </xdr:spPr>
    </xdr:pic>
    <xdr:clientData/>
  </xdr:twoCellAnchor>
  <xdr:twoCellAnchor editAs="absolute">
    <xdr:from>
      <xdr:col>1</xdr:col>
      <xdr:colOff>8137</xdr:colOff>
      <xdr:row>14</xdr:row>
      <xdr:rowOff>88900</xdr:rowOff>
    </xdr:from>
    <xdr:to>
      <xdr:col>1</xdr:col>
      <xdr:colOff>2641609</xdr:colOff>
      <xdr:row>28</xdr:row>
      <xdr:rowOff>324757</xdr:rowOff>
    </xdr:to>
    <mc:AlternateContent xmlns:mc="http://schemas.openxmlformats.org/markup-compatibility/2006" xmlns:a14="http://schemas.microsoft.com/office/drawing/2010/main">
      <mc:Choice Requires="a14">
        <xdr:graphicFrame macro="">
          <xdr:nvGraphicFramePr>
            <xdr:cNvPr id="7" name="Opportunity_Name_">
              <a:extLst>
                <a:ext uri="{FF2B5EF4-FFF2-40B4-BE49-F238E27FC236}">
                  <a16:creationId xmlns:a16="http://schemas.microsoft.com/office/drawing/2014/main" id="{515DC28C-CB6B-8C2D-14F3-EB7619A77740}"/>
                </a:ext>
              </a:extLst>
            </xdr:cNvPr>
            <xdr:cNvGraphicFramePr>
              <a:graphicFrameLocks noChangeAspect="1" noMove="1" noResize="1"/>
            </xdr:cNvGraphicFramePr>
          </xdr:nvGraphicFramePr>
          <xdr:xfrm>
            <a:off x="0" y="0"/>
            <a:ext cx="0" cy="0"/>
          </xdr:xfrm>
          <a:graphic>
            <a:graphicData uri="http://schemas.microsoft.com/office/drawing/2010/slicer">
              <sle:slicer xmlns:sle="http://schemas.microsoft.com/office/drawing/2010/slicer" name="Opportunity_Name_"/>
            </a:graphicData>
          </a:graphic>
        </xdr:graphicFrame>
      </mc:Choice>
      <mc:Fallback xmlns="">
        <xdr:sp macro="" textlink="">
          <xdr:nvSpPr>
            <xdr:cNvPr id="0" name=""/>
            <xdr:cNvSpPr>
              <a:spLocks noTextEdit="1"/>
            </xdr:cNvSpPr>
          </xdr:nvSpPr>
          <xdr:spPr>
            <a:xfrm>
              <a:off x="169773" y="5342082"/>
              <a:ext cx="2633472" cy="4553857"/>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absolute">
    <xdr:from>
      <xdr:col>11</xdr:col>
      <xdr:colOff>30175</xdr:colOff>
      <xdr:row>1</xdr:row>
      <xdr:rowOff>117372</xdr:rowOff>
    </xdr:from>
    <xdr:to>
      <xdr:col>14</xdr:col>
      <xdr:colOff>12843</xdr:colOff>
      <xdr:row>12</xdr:row>
      <xdr:rowOff>265454</xdr:rowOff>
    </xdr:to>
    <mc:AlternateContent xmlns:mc="http://schemas.openxmlformats.org/markup-compatibility/2006" xmlns:a14="http://schemas.microsoft.com/office/drawing/2010/main">
      <mc:Choice Requires="a14">
        <xdr:graphicFrame macro="">
          <xdr:nvGraphicFramePr>
            <xdr:cNvPr id="8" name="Location">
              <a:extLst>
                <a:ext uri="{FF2B5EF4-FFF2-40B4-BE49-F238E27FC236}">
                  <a16:creationId xmlns:a16="http://schemas.microsoft.com/office/drawing/2014/main" id="{AB4E8F59-485C-29AE-80CF-0C2BF6498463}"/>
                </a:ext>
              </a:extLst>
            </xdr:cNvPr>
            <xdr:cNvGraphicFramePr>
              <a:graphicFrameLocks noChangeAspect="1" noMove="1" noResize="1"/>
            </xdr:cNvGraphicFramePr>
          </xdr:nvGraphicFramePr>
          <xdr:xfrm>
            <a:off x="0" y="0"/>
            <a:ext cx="0" cy="0"/>
          </xdr:xfrm>
          <a:graphic>
            <a:graphicData uri="http://schemas.microsoft.com/office/drawing/2010/slicer">
              <sle:slicer xmlns:sle="http://schemas.microsoft.com/office/drawing/2010/slicer" name="Location"/>
            </a:graphicData>
          </a:graphic>
        </xdr:graphicFrame>
      </mc:Choice>
      <mc:Fallback xmlns="">
        <xdr:sp macro="" textlink="">
          <xdr:nvSpPr>
            <xdr:cNvPr id="0" name=""/>
            <xdr:cNvSpPr>
              <a:spLocks noTextEdit="1"/>
            </xdr:cNvSpPr>
          </xdr:nvSpPr>
          <xdr:spPr>
            <a:xfrm>
              <a:off x="12314539" y="1930008"/>
              <a:ext cx="2314849" cy="2537991"/>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3</xdr:col>
      <xdr:colOff>2720</xdr:colOff>
      <xdr:row>29</xdr:row>
      <xdr:rowOff>107106</xdr:rowOff>
    </xdr:from>
    <xdr:to>
      <xdr:col>5</xdr:col>
      <xdr:colOff>1641021</xdr:colOff>
      <xdr:row>33</xdr:row>
      <xdr:rowOff>297969</xdr:rowOff>
    </xdr:to>
    <mc:AlternateContent xmlns:mc="http://schemas.openxmlformats.org/markup-compatibility/2006" xmlns:a14="http://schemas.microsoft.com/office/drawing/2010/main">
      <mc:Choice Requires="a14">
        <xdr:graphicFrame macro="">
          <xdr:nvGraphicFramePr>
            <xdr:cNvPr id="10" name="Qimah_Recommendation">
              <a:extLst>
                <a:ext uri="{FF2B5EF4-FFF2-40B4-BE49-F238E27FC236}">
                  <a16:creationId xmlns:a16="http://schemas.microsoft.com/office/drawing/2014/main" id="{F8B09CE3-896E-764C-A057-BECFFDB764C4}"/>
                </a:ext>
              </a:extLst>
            </xdr:cNvPr>
            <xdr:cNvGraphicFramePr/>
          </xdr:nvGraphicFramePr>
          <xdr:xfrm>
            <a:off x="0" y="0"/>
            <a:ext cx="0" cy="0"/>
          </xdr:xfrm>
          <a:graphic>
            <a:graphicData uri="http://schemas.microsoft.com/office/drawing/2010/slicer">
              <sle:slicer xmlns:sle="http://schemas.microsoft.com/office/drawing/2010/slicer" name="Qimah_Recommendation"/>
            </a:graphicData>
          </a:graphic>
        </xdr:graphicFrame>
      </mc:Choice>
      <mc:Fallback xmlns="">
        <xdr:sp macro="" textlink="">
          <xdr:nvSpPr>
            <xdr:cNvPr id="0" name=""/>
            <xdr:cNvSpPr>
              <a:spLocks noTextEdit="1"/>
            </xdr:cNvSpPr>
          </xdr:nvSpPr>
          <xdr:spPr>
            <a:xfrm>
              <a:off x="3119993" y="10255561"/>
              <a:ext cx="3728028" cy="1206863"/>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5</xdr:col>
      <xdr:colOff>1645557</xdr:colOff>
      <xdr:row>29</xdr:row>
      <xdr:rowOff>107106</xdr:rowOff>
    </xdr:from>
    <xdr:to>
      <xdr:col>7</xdr:col>
      <xdr:colOff>1469572</xdr:colOff>
      <xdr:row>33</xdr:row>
      <xdr:rowOff>297969</xdr:rowOff>
    </xdr:to>
    <mc:AlternateContent xmlns:mc="http://schemas.openxmlformats.org/markup-compatibility/2006" xmlns:a14="http://schemas.microsoft.com/office/drawing/2010/main">
      <mc:Choice Requires="a14">
        <xdr:graphicFrame macro="">
          <xdr:nvGraphicFramePr>
            <xdr:cNvPr id="13" name="Score_IRR">
              <a:extLst>
                <a:ext uri="{FF2B5EF4-FFF2-40B4-BE49-F238E27FC236}">
                  <a16:creationId xmlns:a16="http://schemas.microsoft.com/office/drawing/2014/main" id="{0B086753-4B83-CA7C-A22B-BFD86E2EA5D8}"/>
                </a:ext>
              </a:extLst>
            </xdr:cNvPr>
            <xdr:cNvGraphicFramePr/>
          </xdr:nvGraphicFramePr>
          <xdr:xfrm>
            <a:off x="0" y="0"/>
            <a:ext cx="0" cy="0"/>
          </xdr:xfrm>
          <a:graphic>
            <a:graphicData uri="http://schemas.microsoft.com/office/drawing/2010/slicer">
              <sle:slicer xmlns:sle="http://schemas.microsoft.com/office/drawing/2010/slicer" name="Score_IRR"/>
            </a:graphicData>
          </a:graphic>
        </xdr:graphicFrame>
      </mc:Choice>
      <mc:Fallback xmlns="">
        <xdr:sp macro="" textlink="">
          <xdr:nvSpPr>
            <xdr:cNvPr id="0" name=""/>
            <xdr:cNvSpPr>
              <a:spLocks noTextEdit="1"/>
            </xdr:cNvSpPr>
          </xdr:nvSpPr>
          <xdr:spPr>
            <a:xfrm>
              <a:off x="6852557" y="10255561"/>
              <a:ext cx="2283197" cy="1206863"/>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7</xdr:col>
      <xdr:colOff>1474108</xdr:colOff>
      <xdr:row>29</xdr:row>
      <xdr:rowOff>107106</xdr:rowOff>
    </xdr:from>
    <xdr:to>
      <xdr:col>10</xdr:col>
      <xdr:colOff>44477</xdr:colOff>
      <xdr:row>33</xdr:row>
      <xdr:rowOff>297969</xdr:rowOff>
    </xdr:to>
    <mc:AlternateContent xmlns:mc="http://schemas.openxmlformats.org/markup-compatibility/2006" xmlns:a14="http://schemas.microsoft.com/office/drawing/2010/main">
      <mc:Choice Requires="a14">
        <xdr:graphicFrame macro="">
          <xdr:nvGraphicFramePr>
            <xdr:cNvPr id="14" name="Score_Value_Added">
              <a:extLst>
                <a:ext uri="{FF2B5EF4-FFF2-40B4-BE49-F238E27FC236}">
                  <a16:creationId xmlns:a16="http://schemas.microsoft.com/office/drawing/2014/main" id="{048ABDF0-C6CA-7F03-71CB-F8BC4738F6D9}"/>
                </a:ext>
              </a:extLst>
            </xdr:cNvPr>
            <xdr:cNvGraphicFramePr/>
          </xdr:nvGraphicFramePr>
          <xdr:xfrm>
            <a:off x="0" y="0"/>
            <a:ext cx="0" cy="0"/>
          </xdr:xfrm>
          <a:graphic>
            <a:graphicData uri="http://schemas.microsoft.com/office/drawing/2010/slicer">
              <sle:slicer xmlns:sle="http://schemas.microsoft.com/office/drawing/2010/slicer" name="Score_Value_Added"/>
            </a:graphicData>
          </a:graphic>
        </xdr:graphicFrame>
      </mc:Choice>
      <mc:Fallback xmlns="">
        <xdr:sp macro="" textlink="">
          <xdr:nvSpPr>
            <xdr:cNvPr id="0" name=""/>
            <xdr:cNvSpPr>
              <a:spLocks noTextEdit="1"/>
            </xdr:cNvSpPr>
          </xdr:nvSpPr>
          <xdr:spPr>
            <a:xfrm>
              <a:off x="9140290" y="10255561"/>
              <a:ext cx="2957642" cy="1206863"/>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DELL" refreshedDate="45817.865418981484" createdVersion="8" refreshedVersion="8" minRefreshableVersion="3" recordCount="105" xr:uid="{10DE89F1-8554-4281-A043-D3B58304E321}">
  <cacheSource type="worksheet">
    <worksheetSource ref="A1:BT106" sheet="Sheet1"/>
  </cacheSource>
  <cacheFields count="72">
    <cacheField name="Opportunity_ID" numFmtId="0">
      <sharedItems containsSemiMixedTypes="0" containsString="0" containsNumber="1" containsInteger="1" minValue="1" maxValue="105"/>
    </cacheField>
    <cacheField name="Opportunity_Name" numFmtId="0">
      <sharedItems/>
    </cacheField>
    <cacheField name="Opportunity_Name_" numFmtId="0">
      <sharedItems count="105">
        <s v="Riyadh - Opportunity 1"/>
        <s v="Riyadh - Opportunity 2"/>
        <s v="Riyadh - Opportunity 3"/>
        <s v="Riyadh - Opportunity 4"/>
        <s v="Riyadh - Opportunity 5"/>
        <s v="Riyadh - Opportunity 6"/>
        <s v="Diriyah - Opportunity 7"/>
        <s v="Al Kharj - Opportunity 8"/>
        <s v="Riyadh - Opportunity 9"/>
        <s v="Al Majmaah - Opportunity 10"/>
        <s v="Riyadh - Opportunity 11"/>
        <s v="Riyadh - Opportunity 12"/>
        <s v="Riyadh - Opportunity 13"/>
        <s v="Riyadh - Opportunity 14"/>
        <s v="Riyadh - Opportunity 15"/>
        <s v="Riyadh - Opportunity 16"/>
        <s v="Riyadh - Opportunity 17"/>
        <s v="Riyadh - Opportunity 18"/>
        <s v="Riyadh - Opportunity 19"/>
        <s v="Riyadh - Opportunity 20"/>
        <s v="Riyadh - Opportunity 21"/>
        <s v="Riyadh - Opportunity 22"/>
        <s v="Riyadh - Opportunity 23"/>
        <s v="Riyadh - Opportunity 24"/>
        <s v="Riyadh - Opportunity 25"/>
        <s v="Al Kharj - Opportunity 26"/>
        <s v="Riyadh - Opportunity 27"/>
        <s v="Riyadh - Opportunity 28"/>
        <s v="Riyadh - Opportunity 29"/>
        <s v="Riyadh - Opportunity 30"/>
        <s v="Riyadh - Opportunity 31"/>
        <s v="Riyadh - Opportunity 32"/>
        <s v="Al Majmaah - Opportunity 33"/>
        <s v="Riyadh - Opportunity 34"/>
        <s v="Al Kharj - Opportunity 35"/>
        <s v="Riyadh - Opportunity 36"/>
        <s v="Riyadh - Opportunity 37"/>
        <s v="Riyadh - Opportunity 38"/>
        <s v="Riyadh - Opportunity 39"/>
        <s v="Riyadh - Opportunity 40"/>
        <s v="Riyadh - Opportunity 41"/>
        <s v="Al Majmaah - Opportunity 42"/>
        <s v="Riyadh - Opportunity 43"/>
        <s v="Riyadh - Opportunity 44"/>
        <s v="Riyadh - Opportunity 45"/>
        <s v="Riyadh - Opportunity 46"/>
        <s v="Riyadh - Opportunity 47"/>
        <s v="Riyadh - Opportunity 48"/>
        <s v="Al Kharj - Opportunity 49"/>
        <s v="Riyadh - Opportunity 50"/>
        <s v="Riyadh - Opportunity 51"/>
        <s v="Riyadh - Opportunity 52"/>
        <s v="Al-Hariq - Opportunity 53"/>
        <s v="Remah - Opportunity 54"/>
        <s v="Riyadh - Opportunity 55"/>
        <s v="Al Kharj - Opportunity 56"/>
        <s v="Al Kharj - Opportunity 57"/>
        <s v="Riyadh - Opportunity 58"/>
        <s v="Riyadh - Opportunity 59"/>
        <s v="Riyadh - Opportunity 60"/>
        <s v="Riyadh - Opportunity 61"/>
        <s v="Riyadh - Opportunity 62"/>
        <s v="Riyadh - Opportunity 63"/>
        <s v="Al-Dawadmi - Opportunity 64"/>
        <s v="Riyadh - Opportunity 65"/>
        <s v="Riyadh - Opportunity 66"/>
        <s v="Riyadh - Opportunity 67"/>
        <s v="Riyadh - Opportunity 68"/>
        <s v="Riyadh - Opportunity 69"/>
        <s v="Riyadh - Opportunity 70"/>
        <s v="Riyadh - Opportunity 71"/>
        <s v="Riyadh - Opportunity 72"/>
        <s v="Riyadh - Opportunity 73"/>
        <s v="Riyadh - Opportunity 74"/>
        <s v="Riyadh - Opportunity 75"/>
        <s v="Riyadh - Opportunity 76"/>
        <s v="Riyadh - Opportunity 77"/>
        <s v="Riyadh - Opportunity 78"/>
        <s v="Riyadh - Opportunity 79"/>
        <s v="Riyadh - Opportunity 80"/>
        <s v="Riyadh - Opportunity 81"/>
        <s v="Riyadh - Opportunity 82"/>
        <s v="Riyadh - Opportunity 83"/>
        <s v="Riyadh - Opportunity 84"/>
        <s v="Riyadh - Opportunity 85"/>
        <s v="Riyadh - Opportunity 86"/>
        <s v="Riyadh - Opportunity 87"/>
        <s v="Riyadh - Opportunity 88"/>
        <s v="Riyadh - Opportunity 89"/>
        <s v="Riyadh - Opportunity 90"/>
        <s v="Riyadh - Opportunity 91"/>
        <s v="Riyadh - Opportunity 92"/>
        <s v="Riyadh - Opportunity 93"/>
        <s v="Riyadh - Opportunity 94"/>
        <s v="Riyadh - Opportunity 95"/>
        <s v="Riyadh - Opportunity 96"/>
        <s v="Riyadh - Opportunity 97"/>
        <s v="Riyadh - Opportunity 98"/>
        <s v="Riyadh - Opportunity 99"/>
        <s v="Riyadh - Opportunity 100"/>
        <s v="Riyadh - Opportunity 101"/>
        <s v="Riyadh - Opportunity 102"/>
        <s v="Riyadh - Opportunity 103"/>
        <s v="Riyadh - Opportunity 104"/>
        <s v="Riyadh - Opportunity 105"/>
      </sharedItems>
    </cacheField>
    <cacheField name="Sector" numFmtId="0">
      <sharedItems count="12">
        <s v="Tourism and Quality of Life"/>
        <s v="Industry and Mining"/>
        <s v="Technology and Innovation"/>
        <s v="Healthcare and Life Sciences"/>
        <s v="Energy and Sustainability"/>
        <s v="Agricultural"/>
        <s v="Education"/>
        <s v="Real Estate and Construction"/>
        <s v="Transportation and Logistics"/>
        <s v="Media &amp; Communications"/>
        <s v="Wholesale and Retail Trade"/>
        <s v="Financial Services and Insurance"/>
      </sharedItems>
    </cacheField>
    <cacheField name="Location" numFmtId="0">
      <sharedItems count="7">
        <s v="Riyadh"/>
        <s v="Diriyah"/>
        <s v="Al Kharj"/>
        <s v="Al Majmaah"/>
        <s v="Al-Hariq"/>
        <s v="Remah"/>
        <s v="Al-Dawadmi"/>
      </sharedItems>
    </cacheField>
    <cacheField name="Project_Size" numFmtId="0">
      <sharedItems count="3">
        <s v="Small"/>
        <s v="Medium"/>
        <s v="Large"/>
      </sharedItems>
    </cacheField>
    <cacheField name="Workforce" numFmtId="0">
      <sharedItems containsSemiMixedTypes="0" containsString="0" containsNumber="1" containsInteger="1" minValue="7" maxValue="249"/>
    </cacheField>
    <cacheField name="Workforce_" numFmtId="0">
      <sharedItems count="4">
        <s v=" منخفض (من 25 إلى أقل من 75 موظف)"/>
        <s v=" متوسط (من 75 إلى أقل من 150 موظف)"/>
        <s v=" منخفض جدًا (أقل من 25 موظف)"/>
        <s v=" مرتفع (150 موظف فأكثر)"/>
      </sharedItems>
    </cacheField>
    <cacheField name="Total_Investments_SR" numFmtId="0">
      <sharedItems containsSemiMixedTypes="0" containsString="0" containsNumber="1" containsInteger="1" minValue="850000" maxValue="443783126"/>
    </cacheField>
    <cacheField name="Total_Investments_SR_" numFmtId="0">
      <sharedItems count="3">
        <s v="استثمار منخفض &lt; 20M"/>
        <s v="استثمار متوسط 20M - 100M"/>
        <s v="استثمار مرتفع ≥ 100M"/>
      </sharedItems>
    </cacheField>
    <cacheField name="Capital_Costs_SR" numFmtId="0">
      <sharedItems containsSemiMixedTypes="0" containsString="0" containsNumber="1" containsInteger="1" minValue="700000" maxValue="354794780"/>
    </cacheField>
    <cacheField name="Capital_Costs_SR_" numFmtId="0">
      <sharedItems count="3">
        <s v="منخفضة &lt; 20M"/>
        <s v="متوسطة 20M - 100M"/>
        <s v="مرتفعة ≥ 100M"/>
      </sharedItems>
    </cacheField>
    <cacheField name="Startup_Expenses_SR" numFmtId="164">
      <sharedItems containsSemiMixedTypes="0" containsString="0" containsNumber="1" containsInteger="1" minValue="50000" maxValue="6723050"/>
    </cacheField>
    <cacheField name="Startup_Expenses_SR_" numFmtId="164">
      <sharedItems/>
    </cacheField>
    <cacheField name="Working_Capital_SR" numFmtId="0">
      <sharedItems containsSemiMixedTypes="0" containsString="0" containsNumber="1" containsInteger="1" minValue="85600" maxValue="86367475"/>
    </cacheField>
    <cacheField name="Working_Capital_SR_" numFmtId="0">
      <sharedItems/>
    </cacheField>
    <cacheField name="Revenues_SR" numFmtId="0">
      <sharedItems containsSemiMixedTypes="0" containsString="0" containsNumber="1" containsInteger="1" minValue="1800000" maxValue="809565075"/>
    </cacheField>
    <cacheField name="Revenues_SR_Mn" numFmtId="2">
      <sharedItems containsSemiMixedTypes="0" containsString="0" containsNumber="1" minValue="1.8" maxValue="809.56507499999998"/>
    </cacheField>
    <cacheField name="Revenues_SR_" numFmtId="0">
      <sharedItems/>
    </cacheField>
    <cacheField name="Operating_Expenses_SR" numFmtId="0">
      <sharedItems containsSemiMixedTypes="0" containsString="0" containsNumber="1" containsInteger="1" minValue="1173320" maxValue="721156782"/>
    </cacheField>
    <cacheField name="Operating_Expenses_SR_Mn" numFmtId="2">
      <sharedItems containsSemiMixedTypes="0" containsString="0" containsNumber="1" minValue="1.1733199999999999" maxValue="721.15678200000002"/>
    </cacheField>
    <cacheField name="Operating_Expenses_SR_" numFmtId="0">
      <sharedItems count="4">
        <s v="منخفض &lt; 5M"/>
        <s v="متوسط 5M - 20M"/>
        <s v="مرتفع 20M - 100M"/>
        <s v="ضخم ≥ 100M"/>
      </sharedItems>
    </cacheField>
    <cacheField name="Net_Profit_Annual_SR" numFmtId="0">
      <sharedItems containsSemiMixedTypes="0" containsString="0" containsNumber="1" containsInteger="1" minValue="327065" maxValue="88408293"/>
    </cacheField>
    <cacheField name="Net_Profit_Annual_SR_Mn" numFmtId="2">
      <sharedItems containsSemiMixedTypes="0" containsString="0" containsNumber="1" minValue="0.32706499999999999" maxValue="88.408293"/>
    </cacheField>
    <cacheField name="Net_Profit_Annual_SR_" numFmtId="0">
      <sharedItems/>
    </cacheField>
    <cacheField name="ROI" numFmtId="9">
      <sharedItems containsSemiMixedTypes="0" containsString="0" containsNumber="1" minValue="0.11" maxValue="0.76"/>
    </cacheField>
    <cacheField name="ROI_" numFmtId="9">
      <sharedItems/>
    </cacheField>
    <cacheField name="IRR" numFmtId="9">
      <sharedItems containsSemiMixedTypes="0" containsString="0" containsNumber="1" minValue="0.1" maxValue="0.34"/>
    </cacheField>
    <cacheField name="IRR_" numFmtId="9">
      <sharedItems/>
    </cacheField>
    <cacheField name="Payback_Period_Years" numFmtId="0">
      <sharedItems containsSemiMixedTypes="0" containsString="0" containsNumber="1" minValue="2.4" maxValue="7.1"/>
    </cacheField>
    <cacheField name="Payback_Period_Years_" numFmtId="0">
      <sharedItems count="3">
        <s v="عائد متوسط (3 – &lt;5 سنوات)"/>
        <s v="عائد طويل (5 – 7 سنوات)"/>
        <s v="عائد قصير (1 – &lt;3 سنوات)"/>
      </sharedItems>
    </cacheField>
    <cacheField name="Break-even_%" numFmtId="0">
      <sharedItems containsSemiMixedTypes="0" containsString="0" containsNumber="1" minValue="0.21" maxValue="0.8"/>
    </cacheField>
    <cacheField name="Break-even_%_" numFmtId="0">
      <sharedItems/>
    </cacheField>
    <cacheField name="NPV_SR" numFmtId="0">
      <sharedItems containsSemiMixedTypes="0" containsString="0" containsNumber="1" containsInteger="1" minValue="60416" maxValue="74105004"/>
    </cacheField>
    <cacheField name="NPV_SR_Mn" numFmtId="2">
      <sharedItems containsSemiMixedTypes="0" containsString="0" containsNumber="1" minValue="6.0415999999999997E-2" maxValue="74.105003999999994"/>
    </cacheField>
    <cacheField name="NPV_SR_" numFmtId="0">
      <sharedItems/>
    </cacheField>
    <cacheField name="Value_Added_to_Income_SR" numFmtId="0">
      <sharedItems containsSemiMixedTypes="0" containsString="0" containsNumber="1" containsInteger="1" minValue="930000" maxValue="121592176"/>
    </cacheField>
    <cacheField name="Value_Added_to_Income_SR_Mn" numFmtId="2">
      <sharedItems containsSemiMixedTypes="0" containsString="0" containsNumber="1" minValue="0.93" maxValue="121.59217599999999"/>
    </cacheField>
    <cacheField name="Value_Added_to_Income_SR_" numFmtId="0">
      <sharedItems/>
    </cacheField>
    <cacheField name="Gross_Value_Added_SR" numFmtId="0">
      <sharedItems containsSemiMixedTypes="0" containsString="0" containsNumber="1" containsInteger="1" minValue="1070000" maxValue="154521654"/>
    </cacheField>
    <cacheField name="Gross_Value_Added_SR_Mn" numFmtId="2">
      <sharedItems containsSemiMixedTypes="0" containsString="0" containsNumber="1" minValue="1.07" maxValue="154.52165400000001"/>
    </cacheField>
    <cacheField name="Gross_Value_Added_SR_" numFmtId="0">
      <sharedItems/>
    </cacheField>
    <cacheField name="Estimated_Cost_of_Capital" numFmtId="9">
      <sharedItems containsSemiMixedTypes="0" containsString="0" containsNumber="1" minValue="0.1" maxValue="0.13"/>
    </cacheField>
    <cacheField name="Estimated_Cost_of_Capital_" numFmtId="9">
      <sharedItems/>
    </cacheField>
    <cacheField name="IRR_Minus_Cost_of_Capital" numFmtId="9">
      <sharedItems containsSemiMixedTypes="0" containsString="0" containsNumber="1" minValue="-1.999999999999999E-2" maxValue="0.24"/>
    </cacheField>
    <cacheField name="IRR_Minus_Cost_of_Capital_" numFmtId="9">
      <sharedItems/>
    </cacheField>
    <cacheField name="Profit_Margin" numFmtId="9">
      <sharedItems containsSemiMixedTypes="0" containsString="0" containsNumber="1" minValue="0.1027850210632965" maxValue="0.62289980983154802"/>
    </cacheField>
    <cacheField name="Profit_Margin_" numFmtId="9">
      <sharedItems/>
    </cacheField>
    <cacheField name="EBITDA_Approx" numFmtId="0">
      <sharedItems containsSemiMixedTypes="0" containsString="0" containsNumber="1" containsInteger="1" minValue="327065" maxValue="88408293"/>
    </cacheField>
    <cacheField name="EBITDA_Approx_Mn" numFmtId="2">
      <sharedItems containsSemiMixedTypes="0" containsString="0" containsNumber="1" minValue="0.32706499999999999" maxValue="88.408293"/>
    </cacheField>
    <cacheField name="EBITDA_Approx_" numFmtId="0">
      <sharedItems/>
    </cacheField>
    <cacheField name="EBITDA_Margin" numFmtId="9">
      <sharedItems containsSemiMixedTypes="0" containsString="0" containsNumber="1" minValue="0.1027850210632965" maxValue="0.62289980983154802"/>
    </cacheField>
    <cacheField name="EBITDA_Margin_" numFmtId="9">
      <sharedItems/>
    </cacheField>
    <cacheField name="Value_Added_Percentage" numFmtId="9">
      <sharedItems containsSemiMixedTypes="0" containsString="0" containsNumber="1" minValue="0.12976377112995249" maxValue="0.86533333333333329"/>
    </cacheField>
    <cacheField name="Value_Added_Percentage_" numFmtId="9">
      <sharedItems/>
    </cacheField>
    <cacheField name="Jobs_per_Million_Invested" numFmtId="0">
      <sharedItems containsSemiMixedTypes="0" containsString="0" containsNumber="1" containsInteger="1" minValue="0" maxValue="16"/>
    </cacheField>
    <cacheField name="Jobs_per_Million_Invested_" numFmtId="0">
      <sharedItems count="3">
        <s v="إنتاجية مرتفعة &gt; 5"/>
        <s v="إنتاجية منخفضة ≤ 2"/>
        <s v="إنتاجية متوسطة 3 - 5"/>
      </sharedItems>
    </cacheField>
    <cacheField name="Score_IRR" numFmtId="0">
      <sharedItems containsSemiMixedTypes="0" containsString="0" containsNumber="1" containsInteger="1" minValue="1" maxValue="5" count="4">
        <n v="5"/>
        <n v="4"/>
        <n v="3"/>
        <n v="1"/>
      </sharedItems>
    </cacheField>
    <cacheField name="Score_Payback" numFmtId="0">
      <sharedItems containsSemiMixedTypes="0" containsString="0" containsNumber="1" containsInteger="1" minValue="1" maxValue="5"/>
    </cacheField>
    <cacheField name="Score_Profit_Margin" numFmtId="0">
      <sharedItems containsSemiMixedTypes="0" containsString="0" containsNumber="1" containsInteger="1" minValue="3" maxValue="5"/>
    </cacheField>
    <cacheField name="Score_EBITDA_Margin" numFmtId="0">
      <sharedItems containsSemiMixedTypes="0" containsString="0" containsNumber="1" containsInteger="1" minValue="3" maxValue="5"/>
    </cacheField>
    <cacheField name="Score_Jobs" numFmtId="0">
      <sharedItems containsSemiMixedTypes="0" containsString="0" containsNumber="1" containsInteger="1" minValue="1" maxValue="5"/>
    </cacheField>
    <cacheField name="Score_Value_Added" numFmtId="0">
      <sharedItems containsSemiMixedTypes="0" containsString="0" containsNumber="1" containsInteger="1" minValue="1" maxValue="5" count="4">
        <n v="4"/>
        <n v="5"/>
        <n v="1"/>
        <n v="3"/>
      </sharedItems>
    </cacheField>
    <cacheField name="Total_Score" numFmtId="0">
      <sharedItems containsSemiMixedTypes="0" containsString="0" containsNumber="1" containsInteger="1" minValue="15" maxValue="29"/>
    </cacheField>
    <cacheField name="Qeema_Recommendation" numFmtId="0">
      <sharedItems count="3">
        <s v="Excellent"/>
        <s v="Good"/>
        <s v="Average"/>
      </sharedItems>
    </cacheField>
    <cacheField name="Total_Investments_SR_Mn" numFmtId="2">
      <sharedItems containsSemiMixedTypes="0" containsString="0" containsNumber="1" minValue="0.85" maxValue="443.78312599999998"/>
    </cacheField>
    <cacheField name="Total_Investments_SR_Mn_" numFmtId="2">
      <sharedItems/>
    </cacheField>
    <cacheField name="Capital_Costs_SR_Mn" numFmtId="2">
      <sharedItems containsSemiMixedTypes="0" containsString="0" containsNumber="1" minValue="0.7" maxValue="354.79478"/>
    </cacheField>
    <cacheField name="Capital_Costs_SR_Mn_" numFmtId="2">
      <sharedItems/>
    </cacheField>
    <cacheField name="Startup_Expenses_SR_Mn" numFmtId="2">
      <sharedItems containsSemiMixedTypes="0" containsString="0" containsNumber="1" minValue="0.05" maxValue="6.7230499999999997"/>
    </cacheField>
    <cacheField name="Startup_Expenses_SR_Mn_" numFmtId="2">
      <sharedItems/>
    </cacheField>
    <cacheField name="Working_Capital_SR_Mn" numFmtId="2">
      <sharedItems containsSemiMixedTypes="0" containsString="0" containsNumber="1" minValue="8.5599999999999996E-2" maxValue="86.367474999999999"/>
    </cacheField>
  </cacheFields>
  <extLst>
    <ext xmlns:x14="http://schemas.microsoft.com/office/spreadsheetml/2009/9/main" uri="{725AE2AE-9491-48be-B2B4-4EB974FC3084}">
      <x14:pivotCacheDefinition pivotCacheId="933195860"/>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5">
  <r>
    <n v="1"/>
    <s v="A Company for Organizing Exhibitions, Conferences and Events"/>
    <x v="0"/>
    <x v="0"/>
    <x v="0"/>
    <x v="0"/>
    <n v="35"/>
    <x v="0"/>
    <n v="2914685"/>
    <x v="0"/>
    <n v="1894450"/>
    <x v="0"/>
    <n v="200000"/>
    <s v="منخفضة &lt; 500K"/>
    <n v="820235"/>
    <s v="منخفض &lt; 1M"/>
    <n v="7650000"/>
    <n v="7.65"/>
    <s v="منخفضة &lt; 10M"/>
    <n v="4910839"/>
    <n v="4.9108390000000002"/>
    <x v="0"/>
    <n v="835261"/>
    <n v="0.83526100000000003"/>
    <s v="منخفضة &lt; 2M"/>
    <n v="0.28699999999999998"/>
    <s v="منخفض &lt; 15%"/>
    <n v="0.23"/>
    <s v="منخفض &lt; 13%"/>
    <n v="3.5"/>
    <x v="0"/>
    <n v="0.63800000000000001"/>
    <s v="مرتفع &gt; 60%"/>
    <n v="2372167"/>
    <n v="2.3721670000000001"/>
    <s v="متوسط 2M - 10M"/>
    <n v="2843405"/>
    <n v="2.8434050000000002"/>
    <s v="متوسطة 2M - 10M"/>
    <n v="3054675"/>
    <n v="3.054675"/>
    <s v="متوسطة 2M - 10M"/>
    <n v="0.1"/>
    <s v="منخفضة &lt; 11%"/>
    <n v="0.13"/>
    <s v="استثمار جيد"/>
    <n v="0.1091844444444444"/>
    <s v="منخفض"/>
    <n v="2739161"/>
    <n v="2.7391610000000002"/>
    <s v="منخفض"/>
    <n v="0.35806026143790848"/>
    <s v="مرتفع"/>
    <n v="0.37168692810457521"/>
    <s v="معتدل"/>
    <n v="12"/>
    <x v="0"/>
    <x v="0"/>
    <n v="4"/>
    <n v="3"/>
    <n v="5"/>
    <n v="5"/>
    <x v="0"/>
    <n v="26"/>
    <x v="0"/>
    <n v="2.914685"/>
    <s v="2.9 Mn"/>
    <n v="1.89445"/>
    <s v="1.9 Mn"/>
    <n v="0.2"/>
    <s v="200 Thousand"/>
    <n v="0.82023500000000005"/>
  </r>
  <r>
    <n v="2"/>
    <s v="Medical Tourism Project (High-Quality Medical Facility)"/>
    <x v="1"/>
    <x v="0"/>
    <x v="0"/>
    <x v="1"/>
    <n v="75"/>
    <x v="1"/>
    <n v="49183701"/>
    <x v="1"/>
    <n v="44524900"/>
    <x v="1"/>
    <n v="450000"/>
    <s v="منخفضة &lt; 500K"/>
    <n v="4208801"/>
    <s v="متوسط 1M - 10M"/>
    <n v="28905000"/>
    <n v="28.905000000000001"/>
    <s v="متوسطة 10M - 50M"/>
    <n v="18071368"/>
    <n v="18.071368"/>
    <x v="1"/>
    <n v="10833632"/>
    <n v="10.833632"/>
    <s v="مرتفعة 10M - 30M"/>
    <n v="0.22"/>
    <s v="منخفض &lt; 15%"/>
    <n v="0.21"/>
    <s v="منخفض &lt; 13%"/>
    <n v="3.7"/>
    <x v="0"/>
    <n v="0.42470000000000002"/>
    <s v="متوسط 40% - 60%"/>
    <n v="27335808"/>
    <n v="27.335808"/>
    <s v="مرتفع 10M - 30M"/>
    <n v="21428568"/>
    <n v="21.428567999999999"/>
    <s v="مرتفعة 10M - 30M"/>
    <n v="23768298"/>
    <n v="23.768298000000001"/>
    <s v="مرتفعة 10M - 30M"/>
    <n v="0.12"/>
    <s v="منخفضة &lt; 11%"/>
    <n v="0.09"/>
    <s v="استثمار جيد"/>
    <n v="0.37480131465144439"/>
    <s v="مرتفع"/>
    <n v="10833632"/>
    <n v="10.833632"/>
    <s v="معتدل"/>
    <n v="0.37480131465144439"/>
    <s v="مرتفع"/>
    <n v="0.74134468085106386"/>
    <s v="مرتفع جدًا"/>
    <n v="2"/>
    <x v="1"/>
    <x v="0"/>
    <n v="4"/>
    <n v="5"/>
    <n v="5"/>
    <n v="1"/>
    <x v="1"/>
    <n v="25"/>
    <x v="1"/>
    <n v="49.183700999999999"/>
    <s v="49.2 Mn"/>
    <n v="44.524900000000002"/>
    <s v="44.5 Mn"/>
    <n v="0.45"/>
    <s v="450 Thousand"/>
    <n v="4.2088010000000002"/>
  </r>
  <r>
    <n v="3"/>
    <s v="Touring Company"/>
    <x v="2"/>
    <x v="0"/>
    <x v="0"/>
    <x v="0"/>
    <n v="18"/>
    <x v="2"/>
    <n v="2399063"/>
    <x v="0"/>
    <n v="1562400"/>
    <x v="0"/>
    <n v="150000"/>
    <s v="منخفضة &lt; 500K"/>
    <n v="686663"/>
    <s v="منخفض &lt; 1M"/>
    <n v="6610080"/>
    <n v="6.61008"/>
    <s v="منخفضة &lt; 10M"/>
    <n v="5913202"/>
    <n v="5.9132020000000001"/>
    <x v="1"/>
    <n v="696878"/>
    <n v="0.696878"/>
    <s v="منخفضة &lt; 2M"/>
    <n v="0.28299999999999997"/>
    <s v="منخفض &lt; 15%"/>
    <n v="0.25900000000000001"/>
    <s v="منخفض &lt; 13%"/>
    <n v="3.5"/>
    <x v="0"/>
    <n v="0.65800000000000003"/>
    <s v="مرتفع &gt; 60%"/>
    <n v="2116957"/>
    <n v="2.1169570000000002"/>
    <s v="متوسط 2M - 10M"/>
    <n v="2023888"/>
    <n v="2.0238879999999999"/>
    <s v="متوسطة 2M - 10M"/>
    <n v="2209048"/>
    <n v="2.2090480000000001"/>
    <s v="متوسطة 2M - 10M"/>
    <n v="0.1"/>
    <s v="منخفضة &lt; 11%"/>
    <n v="0.159"/>
    <s v="استثمار جيد"/>
    <n v="0.10542656064676981"/>
    <s v="منخفض"/>
    <n v="696878"/>
    <n v="0.696878"/>
    <s v="منخفض"/>
    <n v="0.10542656064676981"/>
    <s v="منخفض"/>
    <n v="0.30618207343935322"/>
    <s v="معتدل"/>
    <n v="8"/>
    <x v="0"/>
    <x v="0"/>
    <n v="4"/>
    <n v="3"/>
    <n v="3"/>
    <n v="4"/>
    <x v="0"/>
    <n v="23"/>
    <x v="1"/>
    <n v="2.3990629999999999"/>
    <s v="2.4 Mn"/>
    <n v="1.5624"/>
    <s v="1.6 Mn"/>
    <n v="0.15"/>
    <s v="150 Thousand"/>
    <n v="0.68666300000000002"/>
  </r>
  <r>
    <n v="4"/>
    <s v="Desert resort project"/>
    <x v="3"/>
    <x v="0"/>
    <x v="0"/>
    <x v="1"/>
    <n v="110"/>
    <x v="1"/>
    <n v="149441326"/>
    <x v="2"/>
    <n v="147789074"/>
    <x v="2"/>
    <n v="700000"/>
    <s v="متوسطة 500K - 2M"/>
    <n v="952252"/>
    <s v="منخفض &lt; 1M"/>
    <n v="42673219"/>
    <n v="42.673219000000003"/>
    <s v="متوسطة 10M - 50M"/>
    <n v="16092079"/>
    <n v="16.092078999999998"/>
    <x v="1"/>
    <n v="26581140"/>
    <n v="26.581140000000001"/>
    <s v="مرتفعة 10M - 30M"/>
    <n v="0.17299999999999999"/>
    <s v="منخفض &lt; 15%"/>
    <n v="0.155"/>
    <s v="منخفض &lt; 13%"/>
    <n v="5.8"/>
    <x v="1"/>
    <n v="0.22600000000000001"/>
    <s v="منخفض &lt; 40%"/>
    <n v="39219121"/>
    <n v="39.219121000000001"/>
    <s v="ممتاز ≥ 30M"/>
    <n v="34727756"/>
    <n v="34.727755999999999"/>
    <s v="عالية جدًا ≥ 30M"/>
    <n v="40130163"/>
    <n v="40.130163000000003"/>
    <s v="عالية جدًا ≥ 30M"/>
    <n v="0.12"/>
    <s v="منخفضة &lt; 11%"/>
    <n v="3.5000000000000003E-2"/>
    <s v="استثمار جيد"/>
    <n v="0.62289980983154802"/>
    <s v="مرتفع جدًا"/>
    <n v="26581140"/>
    <n v="26.581140000000001"/>
    <s v="مرتفع"/>
    <n v="0.62289980983154802"/>
    <s v="مرتفع جدًا"/>
    <n v="0.81380680468468991"/>
    <s v="مرتفع جدًا"/>
    <n v="1"/>
    <x v="1"/>
    <x v="1"/>
    <n v="3"/>
    <n v="5"/>
    <n v="5"/>
    <n v="1"/>
    <x v="1"/>
    <n v="23"/>
    <x v="1"/>
    <n v="149.441326"/>
    <s v="149.4 Mn"/>
    <n v="147.789074"/>
    <s v="147.8 Mn"/>
    <n v="0.7"/>
    <s v="700 Thousand"/>
    <n v="0.95225199999999999"/>
  </r>
  <r>
    <n v="5"/>
    <s v="Women’s Gym and Sports Center"/>
    <x v="4"/>
    <x v="0"/>
    <x v="0"/>
    <x v="0"/>
    <n v="15"/>
    <x v="2"/>
    <n v="4957547"/>
    <x v="0"/>
    <n v="4784950"/>
    <x v="0"/>
    <n v="75000"/>
    <s v="منخفضة &lt; 500K"/>
    <n v="97597"/>
    <s v="منخفض &lt; 1M"/>
    <n v="2092350"/>
    <n v="2.0923500000000002"/>
    <s v="منخفضة &lt; 10M"/>
    <n v="1300583"/>
    <n v="1.300583"/>
    <x v="0"/>
    <n v="791767"/>
    <n v="0.791767"/>
    <s v="منخفضة &lt; 2M"/>
    <n v="0.16"/>
    <s v="منخفض &lt; 15%"/>
    <n v="0.12"/>
    <s v="منخفض &lt; 13%"/>
    <n v="6.3"/>
    <x v="1"/>
    <n v="0.37409999999999999"/>
    <s v="منخفض &lt; 40%"/>
    <n v="556716"/>
    <n v="0.55671599999999999"/>
    <s v="منخفض &lt; 2M"/>
    <n v="1798612"/>
    <n v="1.7986120000000001"/>
    <s v="منخفضة &lt; 2M"/>
    <n v="1954832"/>
    <n v="1.9548319999999999"/>
    <s v="منخفضة جدًا &lt; 2M"/>
    <n v="0.1"/>
    <s v="منخفضة &lt; 11%"/>
    <n v="1.999999999999999E-2"/>
    <s v="استثمار جيد"/>
    <n v="0.37841039978971008"/>
    <s v="مرتفع"/>
    <n v="791767"/>
    <n v="0.791767"/>
    <s v="منخفض"/>
    <n v="0.37841039978971008"/>
    <s v="مرتفع"/>
    <n v="0.85961335340645684"/>
    <s v="مرتفع جدًا"/>
    <n v="3"/>
    <x v="2"/>
    <x v="2"/>
    <n v="1"/>
    <n v="5"/>
    <n v="5"/>
    <n v="1"/>
    <x v="1"/>
    <n v="20"/>
    <x v="1"/>
    <n v="4.9575469999999999"/>
    <s v="5. Mn"/>
    <n v="4.7849500000000003"/>
    <s v="4.8 Mn"/>
    <n v="7.4999999999999997E-2"/>
    <s v="75 Thousand"/>
    <n v="9.7597000000000003E-2"/>
  </r>
  <r>
    <n v="6"/>
    <s v="Business Incubators and Accelerators (Culinary Arts Business Incubator)"/>
    <x v="5"/>
    <x v="0"/>
    <x v="0"/>
    <x v="0"/>
    <n v="11"/>
    <x v="2"/>
    <n v="4106084"/>
    <x v="0"/>
    <n v="2678400"/>
    <x v="0"/>
    <n v="780000"/>
    <s v="متوسطة 500K - 2M"/>
    <n v="647684"/>
    <s v="منخفض &lt; 1M"/>
    <n v="2958720"/>
    <n v="2.95872"/>
    <s v="منخفضة &lt; 10M"/>
    <n v="2361730"/>
    <n v="2.3617300000000001"/>
    <x v="0"/>
    <n v="596990"/>
    <n v="0.59699000000000002"/>
    <s v="منخفضة &lt; 2M"/>
    <n v="0.14499999999999999"/>
    <s v="منخفض &lt; 15%"/>
    <n v="0.1"/>
    <s v="منخفض &lt; 13%"/>
    <n v="6.9"/>
    <x v="1"/>
    <n v="0.68059999999999998"/>
    <s v="مرتفع &gt; 60%"/>
    <n v="60416"/>
    <n v="6.0415999999999997E-2"/>
    <s v="منخفض &lt; 2M"/>
    <n v="1732877"/>
    <n v="1.732877"/>
    <s v="منخفضة &lt; 2M"/>
    <n v="1889264"/>
    <n v="1.8892640000000001"/>
    <s v="منخفضة جدًا &lt; 2M"/>
    <n v="0.1"/>
    <s v="منخفضة &lt; 11%"/>
    <n v="0"/>
    <s v="في طور التحسن"/>
    <n v="0.20177306402768769"/>
    <s v="متوسط"/>
    <n v="596990"/>
    <n v="0.59699000000000002"/>
    <s v="منخفض"/>
    <n v="0.20177306402768769"/>
    <s v="معتدل"/>
    <n v="0.58568468797317763"/>
    <s v="مرتفع"/>
    <n v="3"/>
    <x v="2"/>
    <x v="3"/>
    <n v="1"/>
    <n v="4"/>
    <n v="4"/>
    <n v="1"/>
    <x v="1"/>
    <n v="16"/>
    <x v="2"/>
    <n v="4.1060840000000001"/>
    <s v="4.1 Mn"/>
    <n v="2.6783999999999999"/>
    <s v="2.7 Mn"/>
    <n v="0.78"/>
    <s v="780 Thousand"/>
    <n v="0.64768400000000004"/>
  </r>
  <r>
    <n v="7"/>
    <s v="Heritage Hotel"/>
    <x v="6"/>
    <x v="0"/>
    <x v="1"/>
    <x v="1"/>
    <n v="35"/>
    <x v="0"/>
    <n v="54353548"/>
    <x v="1"/>
    <n v="53702175"/>
    <x v="1"/>
    <n v="1358839"/>
    <s v="متوسطة 500K - 2M"/>
    <n v="651373"/>
    <s v="منخفض &lt; 1M"/>
    <n v="15694767"/>
    <n v="15.694767000000001"/>
    <s v="متوسطة 10M - 50M"/>
    <n v="8837558"/>
    <n v="8.8375579999999996"/>
    <x v="1"/>
    <n v="6857209"/>
    <n v="6.8572090000000001"/>
    <s v="متوسطة 2M - 10M"/>
    <n v="0.126"/>
    <s v="منخفض &lt; 15%"/>
    <n v="0.13900000000000001"/>
    <s v="منخفض &lt; 13%"/>
    <n v="6.5"/>
    <x v="1"/>
    <n v="0.245"/>
    <s v="منخفض &lt; 40%"/>
    <n v="46260468"/>
    <n v="46.260468000000003"/>
    <s v="ممتاز ≥ 30M"/>
    <n v="8515012"/>
    <n v="8.5150120000000005"/>
    <s v="متوسطة 2M - 10M"/>
    <n v="10050668"/>
    <n v="10.050668"/>
    <s v="مرتفعة 10M - 30M"/>
    <n v="0.12"/>
    <s v="منخفضة &lt; 11%"/>
    <n v="1.900000000000002E-2"/>
    <s v="استثمار جيد"/>
    <n v="0.43691053202637542"/>
    <s v="مرتفع"/>
    <n v="6857209"/>
    <n v="6.8572090000000001"/>
    <s v="معتدل"/>
    <n v="0.43691053202637542"/>
    <s v="مرتفع جدًا"/>
    <n v="0.54253828680604177"/>
    <s v="مرتفع"/>
    <n v="1"/>
    <x v="1"/>
    <x v="2"/>
    <n v="1"/>
    <n v="5"/>
    <n v="5"/>
    <n v="1"/>
    <x v="1"/>
    <n v="20"/>
    <x v="1"/>
    <n v="54.353548000000004"/>
    <s v="54.4 Mn"/>
    <n v="53.702174999999997"/>
    <s v="53.7 Mn"/>
    <n v="1.3588389999999999"/>
    <s v="1.4 Mn"/>
    <n v="0.65137299999999998"/>
  </r>
  <r>
    <n v="8"/>
    <s v="Rural Tourist Lodge"/>
    <x v="7"/>
    <x v="0"/>
    <x v="2"/>
    <x v="0"/>
    <n v="14"/>
    <x v="2"/>
    <n v="23772897"/>
    <x v="1"/>
    <n v="23442363"/>
    <x v="1"/>
    <n v="594322"/>
    <s v="متوسطة 500K - 2M"/>
    <n v="330534"/>
    <s v="منخفض &lt; 1M"/>
    <n v="9094611"/>
    <n v="9.0946110000000004"/>
    <s v="منخفضة &lt; 10M"/>
    <n v="5941198"/>
    <n v="5.941198"/>
    <x v="1"/>
    <n v="3153413"/>
    <n v="3.153413"/>
    <s v="متوسطة 2M - 10M"/>
    <n v="0.13300000000000001"/>
    <s v="منخفض &lt; 15%"/>
    <n v="0.19500000000000001"/>
    <s v="منخفض &lt; 13%"/>
    <n v="5.5"/>
    <x v="1"/>
    <n v="0.30499999999999999"/>
    <s v="منخفض &lt; 40%"/>
    <n v="14002517"/>
    <n v="14.002516999999999"/>
    <s v="مرتفع 10M - 30M"/>
    <n v="1732877"/>
    <n v="1.732877"/>
    <s v="منخفضة &lt; 2M"/>
    <n v="1889264"/>
    <n v="1.8892640000000001"/>
    <s v="منخفضة جدًا &lt; 2M"/>
    <n v="0.1"/>
    <s v="منخفضة &lt; 11%"/>
    <n v="9.5000000000000001E-2"/>
    <s v="استثمار جيد"/>
    <n v="0.34673423635161532"/>
    <s v="مرتفع"/>
    <n v="3153413"/>
    <n v="3.153413"/>
    <s v="منخفض"/>
    <n v="0.34673423635161532"/>
    <s v="مرتفع"/>
    <n v="0.19053888066240551"/>
    <s v="منخفض"/>
    <n v="1"/>
    <x v="1"/>
    <x v="1"/>
    <n v="3"/>
    <n v="5"/>
    <n v="5"/>
    <n v="1"/>
    <x v="2"/>
    <n v="19"/>
    <x v="2"/>
    <n v="23.772897"/>
    <s v="23.8 Mn"/>
    <n v="23.442363"/>
    <s v="23.4 Mn"/>
    <n v="0.59432200000000002"/>
    <s v="594 Thousand"/>
    <n v="0.33053399999999999"/>
  </r>
  <r>
    <n v="9"/>
    <s v="Cultural Center for Children and Families"/>
    <x v="8"/>
    <x v="0"/>
    <x v="0"/>
    <x v="1"/>
    <n v="35"/>
    <x v="0"/>
    <n v="7468750"/>
    <x v="0"/>
    <n v="7275000"/>
    <x v="0"/>
    <n v="186719"/>
    <s v="منخفضة &lt; 500K"/>
    <n v="193750"/>
    <s v="منخفض &lt; 1M"/>
    <n v="4200000"/>
    <n v="4.2"/>
    <s v="منخفضة &lt; 10M"/>
    <n v="2228856"/>
    <n v="2.2288559999999999"/>
    <x v="0"/>
    <n v="1971144"/>
    <n v="1.971144"/>
    <s v="منخفضة &lt; 2M"/>
    <n v="0.26300000000000001"/>
    <s v="منخفض &lt; 15%"/>
    <n v="0.24"/>
    <s v="منخفض &lt; 13%"/>
    <n v="3.8"/>
    <x v="0"/>
    <n v="0.23100000000000001"/>
    <s v="منخفض &lt; 40%"/>
    <n v="5098307"/>
    <n v="5.0983070000000001"/>
    <s v="متوسط 2M - 10M"/>
    <n v="2763004"/>
    <n v="2.763004"/>
    <s v="متوسطة 2M - 10M"/>
    <n v="3070705"/>
    <n v="3.0707049999999998"/>
    <s v="متوسطة 2M - 10M"/>
    <n v="0.12"/>
    <s v="منخفضة &lt; 11%"/>
    <n v="0.12"/>
    <s v="استثمار جيد"/>
    <n v="0.46932000000000001"/>
    <s v="مرتفع جدًا"/>
    <n v="1971144"/>
    <n v="1.971144"/>
    <s v="منخفض"/>
    <n v="0.46932000000000001"/>
    <s v="مرتفع جدًا"/>
    <n v="0.65785809523809524"/>
    <s v="مرتفع جدًا"/>
    <n v="5"/>
    <x v="2"/>
    <x v="0"/>
    <n v="4"/>
    <n v="5"/>
    <n v="5"/>
    <n v="3"/>
    <x v="1"/>
    <n v="27"/>
    <x v="0"/>
    <n v="7.46875"/>
    <s v="7.5 Mn"/>
    <n v="7.2750000000000004"/>
    <s v="7.3 Mn"/>
    <n v="0.186719"/>
    <s v="187 Thousand"/>
    <n v="0.19375000000000001"/>
  </r>
  <r>
    <n v="10"/>
    <s v="Integrated Entertainment Center for Families"/>
    <x v="9"/>
    <x v="0"/>
    <x v="3"/>
    <x v="1"/>
    <n v="70"/>
    <x v="0"/>
    <n v="28391867"/>
    <x v="1"/>
    <n v="27824000"/>
    <x v="1"/>
    <n v="120000"/>
    <s v="منخفضة &lt; 500K"/>
    <n v="555867"/>
    <s v="منخفض &lt; 1M"/>
    <n v="12000000"/>
    <n v="12"/>
    <s v="متوسطة 10M - 50M"/>
    <n v="8661621"/>
    <n v="8.6616210000000002"/>
    <x v="1"/>
    <n v="3338379"/>
    <n v="3.3383790000000002"/>
    <s v="متوسطة 2M - 10M"/>
    <n v="0.11799999999999999"/>
    <s v="منخفض &lt; 15%"/>
    <n v="0.1"/>
    <s v="منخفض &lt; 13%"/>
    <n v="7.1"/>
    <x v="1"/>
    <n v="0.36699999999999999"/>
    <s v="منخفض &lt; 40%"/>
    <n v="2378857"/>
    <n v="2.378857"/>
    <s v="متوسط 2M - 10M"/>
    <n v="4333732"/>
    <n v="4.3337320000000004"/>
    <s v="متوسطة 2M - 10M"/>
    <n v="4791168"/>
    <n v="4.7911679999999999"/>
    <s v="متوسطة 2M - 10M"/>
    <n v="0.12"/>
    <s v="منخفضة &lt; 11%"/>
    <n v="-1.999999999999999E-2"/>
    <s v="في طور التحسن"/>
    <n v="0.27819824999999998"/>
    <s v="متوسط"/>
    <n v="3338379"/>
    <n v="3.3383790000000002"/>
    <s v="منخفض"/>
    <n v="0.27819824999999998"/>
    <s v="معتدل"/>
    <n v="0.36114433333333329"/>
    <s v="معتدل"/>
    <n v="2"/>
    <x v="1"/>
    <x v="3"/>
    <n v="1"/>
    <n v="5"/>
    <n v="5"/>
    <n v="1"/>
    <x v="0"/>
    <n v="17"/>
    <x v="2"/>
    <n v="28.391867000000001"/>
    <s v="28.4 Mn"/>
    <n v="27.824000000000002"/>
    <s v="27.8 Mn"/>
    <n v="0.12"/>
    <s v="120 Thousand"/>
    <n v="0.555867"/>
  </r>
  <r>
    <n v="11"/>
    <s v="Permanent Theater for Performing Arts"/>
    <x v="10"/>
    <x v="0"/>
    <x v="0"/>
    <x v="1"/>
    <n v="30"/>
    <x v="0"/>
    <n v="30624950"/>
    <x v="1"/>
    <n v="29994000"/>
    <x v="1"/>
    <n v="765624"/>
    <s v="متوسطة 500K - 2M"/>
    <n v="630950"/>
    <s v="منخفض &lt; 1M"/>
    <n v="15000000"/>
    <n v="15"/>
    <s v="متوسطة 10M - 50M"/>
    <n v="8597592"/>
    <n v="8.5975920000000006"/>
    <x v="1"/>
    <n v="6402408"/>
    <n v="6.4024080000000003"/>
    <s v="متوسطة 2M - 10M"/>
    <n v="0.20899999999999999"/>
    <s v="منخفض &lt; 15%"/>
    <n v="0.19"/>
    <s v="منخفض &lt; 13%"/>
    <n v="4.5"/>
    <x v="0"/>
    <n v="0.35099999999999998"/>
    <s v="منخفض &lt; 40%"/>
    <n v="14210444"/>
    <n v="14.210444000000001"/>
    <s v="مرتفع 10M - 30M"/>
    <n v="6660200"/>
    <n v="6.6601999999999997"/>
    <s v="متوسطة 2M - 10M"/>
    <n v="7386222"/>
    <n v="7.3862220000000001"/>
    <s v="متوسطة 2M - 10M"/>
    <n v="0.12"/>
    <s v="منخفضة &lt; 11%"/>
    <n v="7.0000000000000007E-2"/>
    <s v="استثمار جيد"/>
    <n v="0.42682720000000002"/>
    <s v="مرتفع"/>
    <n v="6402408"/>
    <n v="6.4024080000000003"/>
    <s v="معتدل"/>
    <n v="0.42682720000000002"/>
    <s v="مرتفع جدًا"/>
    <n v="0.44401333333333332"/>
    <s v="مرتفع"/>
    <n v="1"/>
    <x v="1"/>
    <x v="1"/>
    <n v="3"/>
    <n v="5"/>
    <n v="5"/>
    <n v="1"/>
    <x v="1"/>
    <n v="23"/>
    <x v="1"/>
    <n v="30.624949999999998"/>
    <s v="30.6 Mn"/>
    <n v="29.994"/>
    <s v="30. Mn"/>
    <n v="0.76562399999999997"/>
    <s v="766 Thousand"/>
    <n v="0.63095000000000001"/>
  </r>
  <r>
    <n v="12"/>
    <s v="Indoor Water Park"/>
    <x v="11"/>
    <x v="0"/>
    <x v="0"/>
    <x v="1"/>
    <n v="70"/>
    <x v="0"/>
    <n v="87856213"/>
    <x v="1"/>
    <n v="86617790"/>
    <x v="1"/>
    <n v="2196405"/>
    <s v="مرتفعة ≥ 2M"/>
    <n v="1237423"/>
    <s v="متوسط 1M - 10M"/>
    <n v="45000000"/>
    <n v="45"/>
    <s v="متوسطة 10M - 50M"/>
    <n v="29100636"/>
    <n v="29.100636000000002"/>
    <x v="2"/>
    <n v="15899364"/>
    <n v="15.899364"/>
    <s v="مرتفعة 10M - 30M"/>
    <n v="0.18099999999999999"/>
    <s v="منخفض &lt; 15%"/>
    <n v="0.16"/>
    <s v="منخفض &lt; 13%"/>
    <n v="5.5"/>
    <x v="1"/>
    <n v="0.34300000000000003"/>
    <s v="منخفض &lt; 40%"/>
    <n v="23337868"/>
    <n v="23.337868"/>
    <s v="مرتفع 10M - 30M"/>
    <n v="17792664"/>
    <n v="17.792663999999998"/>
    <s v="مرتفعة 10M - 30M"/>
    <n v="20204376"/>
    <n v="20.204376"/>
    <s v="مرتفعة 10M - 30M"/>
    <n v="0.12"/>
    <s v="منخفضة &lt; 11%"/>
    <n v="4.0000000000000008E-2"/>
    <s v="استثمار جيد"/>
    <n v="0.3533192"/>
    <s v="مرتفع"/>
    <n v="15899364"/>
    <n v="15.899364"/>
    <s v="مرتفع"/>
    <n v="0.3533192"/>
    <s v="مرتفع"/>
    <n v="0.39539253333333341"/>
    <s v="معتدل"/>
    <n v="1"/>
    <x v="1"/>
    <x v="1"/>
    <n v="3"/>
    <n v="5"/>
    <n v="5"/>
    <n v="1"/>
    <x v="0"/>
    <n v="22"/>
    <x v="1"/>
    <n v="87.856212999999997"/>
    <s v="87.9 Mn"/>
    <n v="86.617789999999999"/>
    <s v="86.6 Mn"/>
    <n v="2.1964049999999999"/>
    <s v="2.2 Mn"/>
    <n v="1.2374229999999999"/>
  </r>
  <r>
    <n v="13"/>
    <s v="Interactive Museum of Future Professions for Children"/>
    <x v="12"/>
    <x v="0"/>
    <x v="0"/>
    <x v="0"/>
    <n v="30"/>
    <x v="0"/>
    <n v="9611400"/>
    <x v="0"/>
    <n v="9432000"/>
    <x v="0"/>
    <n v="240285"/>
    <s v="منخفضة &lt; 500K"/>
    <n v="179400"/>
    <s v="منخفض &lt; 1M"/>
    <n v="4000000"/>
    <n v="4"/>
    <s v="منخفضة &lt; 10M"/>
    <n v="2632260"/>
    <n v="2.63226"/>
    <x v="0"/>
    <n v="1367740"/>
    <n v="1.36774"/>
    <s v="منخفضة &lt; 2M"/>
    <n v="0.14199999999999999"/>
    <s v="منخفض &lt; 15%"/>
    <n v="0.13"/>
    <s v="منخفض &lt; 13%"/>
    <n v="6"/>
    <x v="1"/>
    <n v="0.42"/>
    <s v="متوسط 40% - 60%"/>
    <n v="624523"/>
    <n v="0.62452300000000005"/>
    <s v="منخفض &lt; 2M"/>
    <n v="1842912"/>
    <n v="1.8429120000000001"/>
    <s v="منخفضة &lt; 2M"/>
    <n v="2000716"/>
    <n v="2.0007160000000002"/>
    <s v="متوسطة 2M - 10M"/>
    <n v="0.1"/>
    <s v="منخفضة &lt; 11%"/>
    <n v="0.03"/>
    <s v="استثمار جيد"/>
    <n v="0.34193499999999999"/>
    <s v="مرتفع"/>
    <n v="1367740"/>
    <n v="1.36774"/>
    <s v="منخفض"/>
    <n v="0.34193499999999999"/>
    <s v="مرتفع"/>
    <n v="0.46072800000000003"/>
    <s v="مرتفع"/>
    <n v="3"/>
    <x v="2"/>
    <x v="2"/>
    <n v="3"/>
    <n v="5"/>
    <n v="5"/>
    <n v="1"/>
    <x v="1"/>
    <n v="22"/>
    <x v="1"/>
    <n v="9.6113999999999997"/>
    <s v="9.6 Mn"/>
    <n v="9.4320000000000004"/>
    <s v="9.4 Mn"/>
    <n v="0.240285"/>
    <s v="240 Thousand"/>
    <n v="0.1794"/>
  </r>
  <r>
    <n v="14"/>
    <s v="Professional Studios for Visual Production"/>
    <x v="13"/>
    <x v="0"/>
    <x v="0"/>
    <x v="1"/>
    <n v="30"/>
    <x v="0"/>
    <n v="31500000"/>
    <x v="1"/>
    <n v="30975000"/>
    <x v="1"/>
    <n v="787500"/>
    <s v="متوسطة 500K - 2M"/>
    <n v="525000"/>
    <s v="منخفض &lt; 1M"/>
    <n v="14400000"/>
    <n v="14.4"/>
    <s v="متوسطة 10M - 50M"/>
    <n v="9370844"/>
    <n v="9.370844"/>
    <x v="1"/>
    <n v="5029156"/>
    <n v="5.0291560000000004"/>
    <s v="متوسطة 2M - 10M"/>
    <n v="0.159"/>
    <s v="منخفض &lt; 15%"/>
    <n v="0.14000000000000001"/>
    <s v="منخفض &lt; 13%"/>
    <n v="6.2"/>
    <x v="1"/>
    <n v="0.379"/>
    <s v="منخفض &lt; 40%"/>
    <n v="2279658"/>
    <n v="2.279658"/>
    <s v="متوسط 2M - 10M"/>
    <n v="5203440"/>
    <n v="5.2034399999999996"/>
    <s v="متوسطة 2M - 10M"/>
    <n v="5751984"/>
    <n v="5.7519840000000002"/>
    <s v="متوسطة 2M - 10M"/>
    <n v="0.12"/>
    <s v="منخفضة &lt; 11%"/>
    <n v="2.0000000000000021E-2"/>
    <s v="استثمار جيد"/>
    <n v="0.34924694444444437"/>
    <s v="مرتفع"/>
    <n v="5029156"/>
    <n v="5.0291560000000004"/>
    <s v="معتدل"/>
    <n v="0.34924694444444437"/>
    <s v="مرتفع"/>
    <n v="0.36135"/>
    <s v="معتدل"/>
    <n v="1"/>
    <x v="1"/>
    <x v="2"/>
    <n v="1"/>
    <n v="5"/>
    <n v="5"/>
    <n v="1"/>
    <x v="0"/>
    <n v="19"/>
    <x v="2"/>
    <n v="31.5"/>
    <s v="31.5 Mn"/>
    <n v="30.975000000000001"/>
    <s v="31. Mn"/>
    <n v="0.78749999999999998"/>
    <s v="788 Thousand"/>
    <n v="0.52500000000000002"/>
  </r>
  <r>
    <n v="15"/>
    <s v="Indoor Games and E-sports Hall"/>
    <x v="14"/>
    <x v="0"/>
    <x v="0"/>
    <x v="1"/>
    <n v="40"/>
    <x v="0"/>
    <n v="20940640"/>
    <x v="1"/>
    <n v="20476000"/>
    <x v="1"/>
    <n v="523516"/>
    <s v="متوسطة 500K - 2M"/>
    <n v="464640"/>
    <s v="منخفض &lt; 1M"/>
    <n v="9600000"/>
    <n v="9.6"/>
    <s v="منخفضة &lt; 10M"/>
    <n v="5971021"/>
    <n v="5.9710210000000004"/>
    <x v="1"/>
    <n v="3628979"/>
    <n v="3.6289790000000002"/>
    <s v="متوسطة 2M - 10M"/>
    <n v="0.17299999999999999"/>
    <s v="منخفض &lt; 15%"/>
    <n v="0.15"/>
    <s v="منخفض &lt; 13%"/>
    <n v="5.8"/>
    <x v="1"/>
    <n v="0.371"/>
    <s v="منخفض &lt; 40%"/>
    <n v="3299836"/>
    <n v="3.299836"/>
    <s v="متوسط 2M - 10M"/>
    <n v="4113811"/>
    <n v="4.1138110000000001"/>
    <s v="متوسطة 2M - 10M"/>
    <n v="4510778"/>
    <n v="4.5107780000000002"/>
    <s v="متوسطة 2M - 10M"/>
    <n v="0.12"/>
    <s v="منخفضة &lt; 11%"/>
    <n v="0.03"/>
    <s v="استثمار جيد"/>
    <n v="0.37801864583333328"/>
    <s v="مرتفع"/>
    <n v="3628979"/>
    <n v="3.6289790000000002"/>
    <s v="منخفض"/>
    <n v="0.37801864583333328"/>
    <s v="مرتفع"/>
    <n v="0.42852197916666668"/>
    <s v="مرتفع"/>
    <n v="2"/>
    <x v="1"/>
    <x v="2"/>
    <n v="3"/>
    <n v="5"/>
    <n v="5"/>
    <n v="1"/>
    <x v="1"/>
    <n v="22"/>
    <x v="1"/>
    <n v="20.940639999999998"/>
    <s v="20.9 Mn"/>
    <n v="20.475999999999999"/>
    <s v="20.5 Mn"/>
    <n v="0.52351599999999998"/>
    <s v="524 Thousand"/>
    <n v="0.46464"/>
  </r>
  <r>
    <n v="16"/>
    <s v="Cultural and Creative Content Incubator"/>
    <x v="15"/>
    <x v="0"/>
    <x v="0"/>
    <x v="0"/>
    <n v="25"/>
    <x v="0"/>
    <n v="8578742"/>
    <x v="0"/>
    <n v="8148000"/>
    <x v="0"/>
    <n v="214469"/>
    <s v="منخفضة &lt; 500K"/>
    <n v="430742"/>
    <s v="منخفض &lt; 1M"/>
    <n v="3600000"/>
    <n v="3.6"/>
    <s v="منخفضة &lt; 10M"/>
    <n v="2374018"/>
    <n v="2.374018"/>
    <x v="0"/>
    <n v="1225982"/>
    <n v="1.2259819999999999"/>
    <s v="منخفضة &lt; 2M"/>
    <n v="0.14299999999999999"/>
    <s v="منخفض &lt; 15%"/>
    <n v="0.12"/>
    <s v="منخفض &lt; 13%"/>
    <n v="6.6"/>
    <x v="1"/>
    <n v="0.44500000000000001"/>
    <s v="متوسط 40% - 60%"/>
    <n v="789161"/>
    <n v="0.789161"/>
    <s v="منخفض &lt; 2M"/>
    <n v="2072930"/>
    <n v="2.0729299999999999"/>
    <s v="متوسطة 2M - 10M"/>
    <n v="2260102"/>
    <n v="2.2601019999999998"/>
    <s v="متوسطة 2M - 10M"/>
    <n v="0.1"/>
    <s v="منخفضة &lt; 11%"/>
    <n v="1.999999999999999E-2"/>
    <s v="استثمار جيد"/>
    <n v="0.34055055555555558"/>
    <s v="مرتفع"/>
    <n v="1225982"/>
    <n v="1.2259819999999999"/>
    <s v="منخفض"/>
    <n v="0.34055055555555558"/>
    <s v="مرتفع"/>
    <n v="0.57581388888888885"/>
    <s v="مرتفع"/>
    <n v="3"/>
    <x v="2"/>
    <x v="2"/>
    <n v="1"/>
    <n v="5"/>
    <n v="5"/>
    <n v="1"/>
    <x v="1"/>
    <n v="20"/>
    <x v="1"/>
    <n v="8.5787420000000001"/>
    <s v="8.6 Mn"/>
    <n v="8.1479999999999997"/>
    <s v="8.1 Mn"/>
    <n v="0.21446899999999999"/>
    <s v="214 Thousand"/>
    <n v="0.43074200000000001"/>
  </r>
  <r>
    <n v="17"/>
    <s v="Cultural Café"/>
    <x v="16"/>
    <x v="0"/>
    <x v="0"/>
    <x v="0"/>
    <n v="13"/>
    <x v="2"/>
    <n v="4517600"/>
    <x v="0"/>
    <n v="4432000"/>
    <x v="0"/>
    <n v="112940"/>
    <s v="منخفضة &lt; 500K"/>
    <n v="85600"/>
    <s v="منخفض &lt; 1M"/>
    <n v="1800000"/>
    <n v="1.8"/>
    <s v="منخفضة &lt; 10M"/>
    <n v="1173320"/>
    <n v="1.1733199999999999"/>
    <x v="0"/>
    <n v="626680"/>
    <n v="0.62668000000000001"/>
    <s v="منخفضة &lt; 2M"/>
    <n v="0.13900000000000001"/>
    <s v="منخفض &lt; 15%"/>
    <n v="0.11"/>
    <s v="منخفض &lt; 13%"/>
    <n v="6.8"/>
    <x v="1"/>
    <n v="0.435"/>
    <s v="متوسط 40% - 60%"/>
    <n v="221131"/>
    <n v="0.22113099999999999"/>
    <s v="منخفض &lt; 2M"/>
    <n v="1557600"/>
    <n v="1.5576000000000001"/>
    <s v="منخفضة &lt; 2M"/>
    <n v="1705024"/>
    <n v="1.7050240000000001"/>
    <s v="منخفضة جدًا &lt; 2M"/>
    <n v="0.1"/>
    <s v="منخفضة &lt; 11%"/>
    <n v="9.999999999999995E-3"/>
    <s v="استثمار جيد"/>
    <n v="0.34815555555555561"/>
    <s v="مرتفع"/>
    <n v="626680"/>
    <n v="0.62668000000000001"/>
    <s v="منخفض"/>
    <n v="0.34815555555555561"/>
    <s v="مرتفع"/>
    <n v="0.86533333333333329"/>
    <s v="مرتفع جدًا"/>
    <n v="3"/>
    <x v="2"/>
    <x v="2"/>
    <n v="1"/>
    <n v="5"/>
    <n v="5"/>
    <n v="1"/>
    <x v="1"/>
    <n v="20"/>
    <x v="1"/>
    <n v="4.5175999999999998"/>
    <s v="4.5 Mn"/>
    <n v="4.4320000000000004"/>
    <s v="4.4 Mn"/>
    <n v="0.11294"/>
    <s v="113 Thousand"/>
    <n v="8.5599999999999996E-2"/>
  </r>
  <r>
    <n v="18"/>
    <s v="Mobile Entertainment Platforms"/>
    <x v="17"/>
    <x v="0"/>
    <x v="0"/>
    <x v="0"/>
    <n v="15"/>
    <x v="2"/>
    <n v="5670000"/>
    <x v="0"/>
    <n v="5500000"/>
    <x v="0"/>
    <n v="141750"/>
    <s v="منخفضة &lt; 500K"/>
    <n v="170000"/>
    <s v="منخفض &lt; 1M"/>
    <n v="2400000"/>
    <n v="2.4"/>
    <s v="منخفضة &lt; 10M"/>
    <n v="1525783"/>
    <n v="1.5257829999999999"/>
    <x v="0"/>
    <n v="874217"/>
    <n v="0.87421700000000002"/>
    <s v="منخفضة &lt; 2M"/>
    <n v="0.154"/>
    <s v="منخفض &lt; 15%"/>
    <n v="0.13"/>
    <s v="منخفض &lt; 13%"/>
    <n v="6.5"/>
    <x v="1"/>
    <n v="0.41399999999999998"/>
    <s v="متوسط 40% - 60%"/>
    <n v="537040"/>
    <n v="0.53703999999999996"/>
    <s v="منخفض &lt; 2M"/>
    <n v="1774534"/>
    <n v="1.7745340000000001"/>
    <s v="منخفضة &lt; 2M"/>
    <n v="1943806"/>
    <n v="1.9438059999999999"/>
    <s v="منخفضة جدًا &lt; 2M"/>
    <n v="0.1"/>
    <s v="منخفضة &lt; 11%"/>
    <n v="0.03"/>
    <s v="استثمار جيد"/>
    <n v="0.36425708333333329"/>
    <s v="مرتفع"/>
    <n v="874217"/>
    <n v="0.87421700000000002"/>
    <s v="منخفض"/>
    <n v="0.36425708333333329"/>
    <s v="مرتفع"/>
    <n v="0.73938916666666665"/>
    <s v="مرتفع جدًا"/>
    <n v="3"/>
    <x v="2"/>
    <x v="2"/>
    <n v="1"/>
    <n v="5"/>
    <n v="5"/>
    <n v="1"/>
    <x v="1"/>
    <n v="20"/>
    <x v="1"/>
    <n v="5.67"/>
    <s v="5.7 Mn"/>
    <n v="5.5"/>
    <s v="5.5 Mn"/>
    <n v="0.14174999999999999"/>
    <s v="142 Thousand"/>
    <n v="0.17"/>
  </r>
  <r>
    <n v="19"/>
    <s v="High-quality Multipurpose Theater"/>
    <x v="18"/>
    <x v="0"/>
    <x v="0"/>
    <x v="1"/>
    <n v="50"/>
    <x v="0"/>
    <n v="60843750"/>
    <x v="1"/>
    <n v="59850000"/>
    <x v="1"/>
    <n v="1521094"/>
    <s v="متوسطة 500K - 2M"/>
    <n v="993750"/>
    <s v="منخفض &lt; 1M"/>
    <n v="21000000"/>
    <n v="21"/>
    <s v="متوسطة 10M - 50M"/>
    <n v="13374800"/>
    <n v="13.3748"/>
    <x v="1"/>
    <n v="7625200"/>
    <n v="7.6252000000000004"/>
    <s v="متوسطة 2M - 10M"/>
    <n v="0.125"/>
    <s v="منخفض &lt; 15%"/>
    <n v="0.12"/>
    <s v="منخفض &lt; 13%"/>
    <n v="6.8"/>
    <x v="1"/>
    <n v="0.39700000000000002"/>
    <s v="منخفض &lt; 40%"/>
    <n v="3204244"/>
    <n v="3.2042440000000001"/>
    <s v="متوسط 2M - 10M"/>
    <n v="5990320"/>
    <n v="5.9903199999999996"/>
    <s v="متوسطة 2M - 10M"/>
    <n v="6690184"/>
    <n v="6.6901840000000004"/>
    <s v="متوسطة 2M - 10M"/>
    <n v="0.12"/>
    <s v="منخفضة &lt; 11%"/>
    <n v="0"/>
    <s v="في طور التحسن"/>
    <n v="0.36310476190476187"/>
    <s v="مرتفع"/>
    <n v="7625200"/>
    <n v="7.6252000000000004"/>
    <s v="معتدل"/>
    <n v="0.36310476190476187"/>
    <s v="مرتفع"/>
    <n v="0.28525333333333341"/>
    <s v="معتدل"/>
    <n v="1"/>
    <x v="1"/>
    <x v="2"/>
    <n v="1"/>
    <n v="5"/>
    <n v="5"/>
    <n v="1"/>
    <x v="3"/>
    <n v="18"/>
    <x v="2"/>
    <n v="60.84375"/>
    <s v="60.8 Mn"/>
    <n v="59.85"/>
    <s v="59.9 Mn"/>
    <n v="1.5210939999999999"/>
    <s v="1.5 Mn"/>
    <n v="0.99375000000000002"/>
  </r>
  <r>
    <n v="20"/>
    <s v="Multi-purpose Sports Hall"/>
    <x v="19"/>
    <x v="0"/>
    <x v="0"/>
    <x v="1"/>
    <n v="55"/>
    <x v="0"/>
    <n v="54000000"/>
    <x v="1"/>
    <n v="52500000"/>
    <x v="1"/>
    <n v="1350000"/>
    <s v="متوسطة 500K - 2M"/>
    <n v="1500000"/>
    <s v="متوسط 1M - 10M"/>
    <n v="24000000"/>
    <n v="24"/>
    <s v="متوسطة 10M - 50M"/>
    <n v="14020828"/>
    <n v="14.020828"/>
    <x v="1"/>
    <n v="9979172"/>
    <n v="9.9791720000000002"/>
    <s v="متوسطة 2M - 10M"/>
    <n v="0.185"/>
    <s v="منخفض &lt; 15%"/>
    <n v="0.17"/>
    <s v="منخفض &lt; 13%"/>
    <n v="5.4"/>
    <x v="1"/>
    <n v="0.33900000000000002"/>
    <s v="منخفض &lt; 40%"/>
    <n v="8431606"/>
    <n v="8.4316060000000004"/>
    <s v="متوسط 2M - 10M"/>
    <n v="8418480"/>
    <n v="8.4184800000000006"/>
    <s v="متوسطة 2M - 10M"/>
    <n v="9388704"/>
    <n v="9.3887040000000006"/>
    <s v="متوسطة 2M - 10M"/>
    <n v="0.12"/>
    <s v="منخفضة &lt; 11%"/>
    <n v="5.0000000000000017E-2"/>
    <s v="استثمار جيد"/>
    <n v="0.41579883333333328"/>
    <s v="مرتفع"/>
    <n v="9979172"/>
    <n v="9.9791720000000002"/>
    <s v="معتدل"/>
    <n v="0.41579883333333328"/>
    <s v="مرتفع جدًا"/>
    <n v="0.35077000000000003"/>
    <s v="معتدل"/>
    <n v="1"/>
    <x v="1"/>
    <x v="1"/>
    <n v="3"/>
    <n v="5"/>
    <n v="5"/>
    <n v="1"/>
    <x v="0"/>
    <n v="22"/>
    <x v="1"/>
    <n v="54"/>
    <s v="54. Mn"/>
    <n v="52.5"/>
    <s v="52.5 Mn"/>
    <n v="1.35"/>
    <s v="1.4 Mn"/>
    <n v="1.5"/>
  </r>
  <r>
    <n v="21"/>
    <s v="Sport Equipment Manufacturing Factory"/>
    <x v="20"/>
    <x v="1"/>
    <x v="0"/>
    <x v="1"/>
    <n v="90"/>
    <x v="1"/>
    <n v="32600000"/>
    <x v="1"/>
    <n v="32000000"/>
    <x v="1"/>
    <n v="815000"/>
    <s v="متوسطة 500K - 2M"/>
    <n v="600000"/>
    <s v="منخفض &lt; 1M"/>
    <n v="18000000"/>
    <n v="18"/>
    <s v="متوسطة 10M - 50M"/>
    <n v="10200000"/>
    <n v="10.199999999999999"/>
    <x v="1"/>
    <n v="7800000"/>
    <n v="7.8"/>
    <s v="متوسطة 2M - 10M"/>
    <n v="0.23899999999999999"/>
    <s v="منخفض &lt; 15%"/>
    <n v="0.22"/>
    <s v="منخفض &lt; 13%"/>
    <n v="4.0999999999999996"/>
    <x v="0"/>
    <n v="0.317"/>
    <s v="منخفض &lt; 40%"/>
    <n v="7150000"/>
    <n v="7.15"/>
    <s v="متوسط 2M - 10M"/>
    <n v="8200000"/>
    <n v="8.1999999999999993"/>
    <s v="متوسطة 2M - 10M"/>
    <n v="9100000"/>
    <n v="9.1"/>
    <s v="متوسطة 2M - 10M"/>
    <n v="0.12"/>
    <s v="منخفضة &lt; 11%"/>
    <n v="0.1"/>
    <s v="استثمار جيد"/>
    <n v="0.43333333333333329"/>
    <s v="مرتفع"/>
    <n v="7800000"/>
    <n v="7.8"/>
    <s v="معتدل"/>
    <n v="0.43333333333333329"/>
    <s v="مرتفع جدًا"/>
    <n v="0.45555555555555549"/>
    <s v="مرتفع"/>
    <n v="3"/>
    <x v="2"/>
    <x v="0"/>
    <n v="3"/>
    <n v="5"/>
    <n v="5"/>
    <n v="1"/>
    <x v="1"/>
    <n v="24"/>
    <x v="1"/>
    <n v="32.6"/>
    <s v="32.6 Mn"/>
    <n v="32"/>
    <s v="32. Mn"/>
    <n v="0.81499999999999995"/>
    <s v="815 Thousand"/>
    <n v="0.6"/>
  </r>
  <r>
    <n v="22"/>
    <s v="Smart Logistics Services Platform"/>
    <x v="21"/>
    <x v="2"/>
    <x v="0"/>
    <x v="1"/>
    <n v="40"/>
    <x v="0"/>
    <n v="18400000"/>
    <x v="0"/>
    <n v="17500000"/>
    <x v="0"/>
    <n v="460000"/>
    <s v="منخفضة &lt; 500K"/>
    <n v="900000"/>
    <s v="منخفض &lt; 1M"/>
    <n v="9000000"/>
    <n v="9"/>
    <s v="منخفضة &lt; 10M"/>
    <n v="4800000"/>
    <n v="4.8"/>
    <x v="0"/>
    <n v="4200000"/>
    <n v="4.2"/>
    <s v="متوسطة 2M - 10M"/>
    <n v="0.22800000000000001"/>
    <s v="منخفض &lt; 15%"/>
    <n v="0.21"/>
    <s v="منخفض &lt; 13%"/>
    <n v="4.3"/>
    <x v="0"/>
    <n v="0.29699999999999999"/>
    <s v="منخفض &lt; 40%"/>
    <n v="4100000"/>
    <n v="4.0999999999999996"/>
    <s v="متوسط 2M - 10M"/>
    <n v="3900000"/>
    <n v="3.9"/>
    <s v="متوسطة 2M - 10M"/>
    <n v="4300000"/>
    <n v="4.3"/>
    <s v="متوسطة 2M - 10M"/>
    <n v="0.12"/>
    <s v="منخفضة &lt; 11%"/>
    <n v="0.09"/>
    <s v="استثمار جيد"/>
    <n v="0.46666666666666667"/>
    <s v="مرتفع جدًا"/>
    <n v="4200000"/>
    <n v="4.2"/>
    <s v="منخفض"/>
    <n v="0.46666666666666667"/>
    <s v="مرتفع جدًا"/>
    <n v="0.43333333333333329"/>
    <s v="مرتفع"/>
    <n v="2"/>
    <x v="1"/>
    <x v="0"/>
    <n v="3"/>
    <n v="5"/>
    <n v="5"/>
    <n v="1"/>
    <x v="1"/>
    <n v="24"/>
    <x v="1"/>
    <n v="18.399999999999999"/>
    <s v="18.4 Mn"/>
    <n v="17.5"/>
    <s v="17.5 Mn"/>
    <n v="0.46"/>
    <s v="460 Thousand"/>
    <n v="0.9"/>
  </r>
  <r>
    <n v="23"/>
    <s v="Medical Supplies Manufacturing Plant"/>
    <x v="22"/>
    <x v="3"/>
    <x v="0"/>
    <x v="2"/>
    <n v="150"/>
    <x v="3"/>
    <n v="120000000"/>
    <x v="2"/>
    <n v="118000000"/>
    <x v="2"/>
    <n v="3000000"/>
    <s v="مرتفعة ≥ 2M"/>
    <n v="2000000"/>
    <s v="متوسط 1M - 10M"/>
    <n v="60000000"/>
    <n v="60"/>
    <s v="مرتفعة 50M - 100M"/>
    <n v="35000000"/>
    <n v="35"/>
    <x v="2"/>
    <n v="25000000"/>
    <n v="25"/>
    <s v="مرتفعة 10M - 30M"/>
    <n v="0.20799999999999999"/>
    <s v="منخفض &lt; 15%"/>
    <n v="0.19"/>
    <s v="منخفض &lt; 13%"/>
    <n v="4.8"/>
    <x v="0"/>
    <n v="0.29099999999999998"/>
    <s v="منخفض &lt; 40%"/>
    <n v="16000000"/>
    <n v="16"/>
    <s v="مرتفع 10M - 30M"/>
    <n v="22000000"/>
    <n v="22"/>
    <s v="مرتفعة 10M - 30M"/>
    <n v="25000000"/>
    <n v="25"/>
    <s v="مرتفعة 10M - 30M"/>
    <n v="0.13"/>
    <s v="منخفضة &lt; 11%"/>
    <n v="0.06"/>
    <s v="استثمار جيد"/>
    <n v="0.41666666666666669"/>
    <s v="مرتفع"/>
    <n v="25000000"/>
    <n v="25"/>
    <s v="مرتفع"/>
    <n v="0.41666666666666669"/>
    <s v="مرتفع جدًا"/>
    <n v="0.36666666666666659"/>
    <s v="معتدل"/>
    <n v="1"/>
    <x v="1"/>
    <x v="1"/>
    <n v="3"/>
    <n v="5"/>
    <n v="5"/>
    <n v="1"/>
    <x v="0"/>
    <n v="22"/>
    <x v="1"/>
    <n v="120"/>
    <s v="120. Mn"/>
    <n v="118"/>
    <s v="118. Mn"/>
    <n v="3"/>
    <s v="3.0 Mn"/>
    <n v="2"/>
  </r>
  <r>
    <n v="24"/>
    <s v="Renewable Energy Solutions Provider"/>
    <x v="23"/>
    <x v="4"/>
    <x v="0"/>
    <x v="2"/>
    <n v="130"/>
    <x v="1"/>
    <n v="105000000"/>
    <x v="2"/>
    <n v="103000000"/>
    <x v="2"/>
    <n v="2625000"/>
    <s v="مرتفعة ≥ 2M"/>
    <n v="2000000"/>
    <s v="متوسط 1M - 10M"/>
    <n v="50000000"/>
    <n v="50"/>
    <s v="مرتفعة 50M - 100M"/>
    <n v="29500000"/>
    <n v="29.5"/>
    <x v="2"/>
    <n v="20500000"/>
    <n v="20.5"/>
    <s v="مرتفعة 10M - 30M"/>
    <n v="0.19500000000000001"/>
    <s v="منخفض &lt; 15%"/>
    <n v="0.17"/>
    <s v="منخفض &lt; 13%"/>
    <n v="5.2"/>
    <x v="1"/>
    <n v="0.32200000000000001"/>
    <s v="منخفض &lt; 40%"/>
    <n v="13500000"/>
    <n v="13.5"/>
    <s v="مرتفع 10M - 30M"/>
    <n v="18000000"/>
    <n v="18"/>
    <s v="مرتفعة 10M - 30M"/>
    <n v="20500000"/>
    <n v="20.5"/>
    <s v="مرتفعة 10M - 30M"/>
    <n v="0.13"/>
    <s v="منخفضة &lt; 11%"/>
    <n v="4.0000000000000008E-2"/>
    <s v="استثمار جيد"/>
    <n v="0.41"/>
    <s v="مرتفع"/>
    <n v="20500000"/>
    <n v="20.5"/>
    <s v="مرتفع"/>
    <n v="0.41"/>
    <s v="مرتفع جدًا"/>
    <n v="0.36"/>
    <s v="معتدل"/>
    <n v="1"/>
    <x v="1"/>
    <x v="1"/>
    <n v="3"/>
    <n v="5"/>
    <n v="5"/>
    <n v="1"/>
    <x v="0"/>
    <n v="22"/>
    <x v="1"/>
    <n v="105"/>
    <s v="105. Mn"/>
    <n v="103"/>
    <s v="103. Mn"/>
    <n v="2.625"/>
    <s v="2.6 Mn"/>
    <n v="2"/>
  </r>
  <r>
    <n v="25"/>
    <s v="Cloud Data Center"/>
    <x v="24"/>
    <x v="2"/>
    <x v="0"/>
    <x v="2"/>
    <n v="120"/>
    <x v="1"/>
    <n v="160000000"/>
    <x v="2"/>
    <n v="157000000"/>
    <x v="2"/>
    <n v="4000000"/>
    <s v="مرتفعة ≥ 2M"/>
    <n v="3000000"/>
    <s v="متوسط 1M - 10M"/>
    <n v="70000000"/>
    <n v="70"/>
    <s v="مرتفعة 50M - 100M"/>
    <n v="42000000"/>
    <n v="42"/>
    <x v="2"/>
    <n v="28000000"/>
    <n v="28"/>
    <s v="مرتفعة 10M - 30M"/>
    <n v="0.17499999999999999"/>
    <s v="منخفض &lt; 15%"/>
    <n v="0.16"/>
    <s v="منخفض &lt; 13%"/>
    <n v="5.7"/>
    <x v="1"/>
    <n v="0.34200000000000003"/>
    <s v="منخفض &lt; 40%"/>
    <n v="12500000"/>
    <n v="12.5"/>
    <s v="مرتفع 10M - 30M"/>
    <n v="20000000"/>
    <n v="20"/>
    <s v="مرتفعة 10M - 30M"/>
    <n v="23000000"/>
    <n v="23"/>
    <s v="مرتفعة 10M - 30M"/>
    <n v="0.13"/>
    <s v="منخفضة &lt; 11%"/>
    <n v="0.03"/>
    <s v="استثمار جيد"/>
    <n v="0.4"/>
    <s v="مرتفع"/>
    <n v="28000000"/>
    <n v="28"/>
    <s v="مرتفع"/>
    <n v="0.4"/>
    <s v="مرتفع جدًا"/>
    <n v="0.2857142857142857"/>
    <s v="معتدل"/>
    <n v="1"/>
    <x v="1"/>
    <x v="1"/>
    <n v="3"/>
    <n v="5"/>
    <n v="5"/>
    <n v="1"/>
    <x v="3"/>
    <n v="21"/>
    <x v="1"/>
    <n v="160"/>
    <s v="160. Mn"/>
    <n v="157"/>
    <s v="157. Mn"/>
    <n v="4"/>
    <s v="4.0 Mn"/>
    <n v="3"/>
  </r>
  <r>
    <n v="26"/>
    <s v="Aquaponics Farming Project"/>
    <x v="25"/>
    <x v="5"/>
    <x v="2"/>
    <x v="1"/>
    <n v="35"/>
    <x v="0"/>
    <n v="22000000"/>
    <x v="1"/>
    <n v="21500000"/>
    <x v="1"/>
    <n v="550000"/>
    <s v="متوسطة 500K - 2M"/>
    <n v="500000"/>
    <s v="منخفض &lt; 1M"/>
    <n v="11000000"/>
    <n v="11"/>
    <s v="متوسطة 10M - 50M"/>
    <n v="6800000"/>
    <n v="6.8"/>
    <x v="1"/>
    <n v="4200000"/>
    <n v="4.2"/>
    <s v="متوسطة 2M - 10M"/>
    <n v="0.191"/>
    <s v="منخفض &lt; 15%"/>
    <n v="0.18"/>
    <s v="منخفض &lt; 13%"/>
    <n v="5.3"/>
    <x v="1"/>
    <n v="0.34899999999999998"/>
    <s v="منخفض &lt; 40%"/>
    <n v="6750000"/>
    <n v="6.75"/>
    <s v="متوسط 2M - 10M"/>
    <n v="5400000"/>
    <n v="5.4"/>
    <s v="متوسطة 2M - 10M"/>
    <n v="6100000"/>
    <n v="6.1"/>
    <s v="متوسطة 2M - 10M"/>
    <n v="0.12"/>
    <s v="منخفضة &lt; 11%"/>
    <n v="0.06"/>
    <s v="استثمار جيد"/>
    <n v="0.38181818181818178"/>
    <s v="مرتفع"/>
    <n v="4200000"/>
    <n v="4.2"/>
    <s v="منخفض"/>
    <n v="0.38181818181818178"/>
    <s v="مرتفع"/>
    <n v="0.49090909090909091"/>
    <s v="مرتفع"/>
    <n v="2"/>
    <x v="1"/>
    <x v="1"/>
    <n v="3"/>
    <n v="5"/>
    <n v="5"/>
    <n v="1"/>
    <x v="1"/>
    <n v="23"/>
    <x v="1"/>
    <n v="22"/>
    <s v="22. Mn"/>
    <n v="21.5"/>
    <s v="21.5 Mn"/>
    <n v="0.55000000000000004"/>
    <s v="550 Thousand"/>
    <n v="0.5"/>
  </r>
  <r>
    <n v="27"/>
    <s v="Veterinary Services Center"/>
    <x v="26"/>
    <x v="3"/>
    <x v="0"/>
    <x v="0"/>
    <n v="20"/>
    <x v="2"/>
    <n v="7800000"/>
    <x v="0"/>
    <n v="7600000"/>
    <x v="0"/>
    <n v="195000"/>
    <s v="منخفضة &lt; 500K"/>
    <n v="200000"/>
    <s v="منخفض &lt; 1M"/>
    <n v="3600000"/>
    <n v="3.6"/>
    <s v="منخفضة &lt; 10M"/>
    <n v="2200000"/>
    <n v="2.2000000000000002"/>
    <x v="0"/>
    <n v="1400000"/>
    <n v="1.4"/>
    <s v="منخفضة &lt; 2M"/>
    <n v="0.17899999999999999"/>
    <s v="منخفض &lt; 15%"/>
    <n v="0.16"/>
    <s v="منخفض &lt; 13%"/>
    <n v="6"/>
    <x v="1"/>
    <n v="0.39400000000000002"/>
    <s v="منخفض &lt; 40%"/>
    <n v="415000"/>
    <n v="0.41499999999999998"/>
    <s v="منخفض &lt; 2M"/>
    <n v="1620000"/>
    <n v="1.62"/>
    <s v="منخفضة &lt; 2M"/>
    <n v="1820000"/>
    <n v="1.82"/>
    <s v="منخفضة جدًا &lt; 2M"/>
    <n v="0.1"/>
    <s v="منخفضة &lt; 11%"/>
    <n v="0.06"/>
    <s v="استثمار جيد"/>
    <n v="0.3888888888888889"/>
    <s v="مرتفع"/>
    <n v="1400000"/>
    <n v="1.4"/>
    <s v="منخفض"/>
    <n v="0.3888888888888889"/>
    <s v="مرتفع"/>
    <n v="0.45"/>
    <s v="مرتفع"/>
    <n v="3"/>
    <x v="2"/>
    <x v="1"/>
    <n v="3"/>
    <n v="5"/>
    <n v="5"/>
    <n v="1"/>
    <x v="1"/>
    <n v="23"/>
    <x v="1"/>
    <n v="7.8"/>
    <s v="7.8 Mn"/>
    <n v="7.6"/>
    <s v="7.6 Mn"/>
    <n v="0.19500000000000001"/>
    <s v="195 Thousand"/>
    <n v="0.2"/>
  </r>
  <r>
    <n v="28"/>
    <s v="Digital Learning Platform"/>
    <x v="27"/>
    <x v="6"/>
    <x v="0"/>
    <x v="1"/>
    <n v="30"/>
    <x v="0"/>
    <n v="18500000"/>
    <x v="0"/>
    <n v="18000000"/>
    <x v="0"/>
    <n v="462500"/>
    <s v="منخفضة &lt; 500K"/>
    <n v="500000"/>
    <s v="منخفض &lt; 1M"/>
    <n v="9500000"/>
    <n v="9.5"/>
    <s v="منخفضة &lt; 10M"/>
    <n v="5400000"/>
    <n v="5.4"/>
    <x v="1"/>
    <n v="4100000"/>
    <n v="4.0999999999999996"/>
    <s v="متوسطة 2M - 10M"/>
    <n v="0.222"/>
    <s v="منخفض &lt; 15%"/>
    <n v="0.2"/>
    <s v="منخفض &lt; 13%"/>
    <n v="4.5"/>
    <x v="0"/>
    <n v="0.31900000000000001"/>
    <s v="منخفض &lt; 40%"/>
    <n v="4950000"/>
    <n v="4.95"/>
    <s v="متوسط 2M - 10M"/>
    <n v="3850000"/>
    <n v="3.85"/>
    <s v="متوسطة 2M - 10M"/>
    <n v="4250000"/>
    <n v="4.25"/>
    <s v="متوسطة 2M - 10M"/>
    <n v="0.12"/>
    <s v="منخفضة &lt; 11%"/>
    <n v="8.0000000000000016E-2"/>
    <s v="استثمار جيد"/>
    <n v="0.43157894736842112"/>
    <s v="مرتفع"/>
    <n v="4100000"/>
    <n v="4.0999999999999996"/>
    <s v="منخفض"/>
    <n v="0.43157894736842112"/>
    <s v="مرتفع جدًا"/>
    <n v="0.40526315789473683"/>
    <s v="مرتفع"/>
    <n v="2"/>
    <x v="1"/>
    <x v="1"/>
    <n v="3"/>
    <n v="5"/>
    <n v="5"/>
    <n v="1"/>
    <x v="1"/>
    <n v="23"/>
    <x v="1"/>
    <n v="18.5"/>
    <s v="18.5 Mn"/>
    <n v="18"/>
    <s v="18. Mn"/>
    <n v="0.46250000000000002"/>
    <s v="463 Thousand"/>
    <n v="0.5"/>
  </r>
  <r>
    <n v="29"/>
    <s v="Biotech R&amp;D Facility"/>
    <x v="28"/>
    <x v="3"/>
    <x v="0"/>
    <x v="2"/>
    <n v="100"/>
    <x v="1"/>
    <n v="142000000"/>
    <x v="2"/>
    <n v="139000000"/>
    <x v="2"/>
    <n v="3550000"/>
    <s v="مرتفعة ≥ 2M"/>
    <n v="3000000"/>
    <s v="متوسط 1M - 10M"/>
    <n v="60000000"/>
    <n v="60"/>
    <s v="مرتفعة 50M - 100M"/>
    <n v="36500000"/>
    <n v="36.5"/>
    <x v="2"/>
    <n v="23500000"/>
    <n v="23.5"/>
    <s v="مرتفعة 10M - 30M"/>
    <n v="0.16500000000000001"/>
    <s v="منخفض &lt; 15%"/>
    <n v="0.15"/>
    <s v="منخفض &lt; 13%"/>
    <n v="5.9"/>
    <x v="1"/>
    <n v="0.33"/>
    <s v="منخفض &lt; 40%"/>
    <n v="11200000"/>
    <n v="11.2"/>
    <s v="مرتفع 10M - 30M"/>
    <n v="18700000"/>
    <n v="18.7"/>
    <s v="مرتفعة 10M - 30M"/>
    <n v="21000000"/>
    <n v="21"/>
    <s v="مرتفعة 10M - 30M"/>
    <n v="0.13"/>
    <s v="منخفضة &lt; 11%"/>
    <n v="1.999999999999999E-2"/>
    <s v="استثمار جيد"/>
    <n v="0.39166666666666672"/>
    <s v="مرتفع"/>
    <n v="23500000"/>
    <n v="23.5"/>
    <s v="مرتفع"/>
    <n v="0.39166666666666672"/>
    <s v="مرتفع"/>
    <n v="0.31166666666666659"/>
    <s v="معتدل"/>
    <n v="1"/>
    <x v="1"/>
    <x v="2"/>
    <n v="3"/>
    <n v="5"/>
    <n v="5"/>
    <n v="1"/>
    <x v="0"/>
    <n v="21"/>
    <x v="1"/>
    <n v="142"/>
    <s v="142. Mn"/>
    <n v="139"/>
    <s v="139. Mn"/>
    <n v="3.55"/>
    <s v="3.6 Mn"/>
    <n v="3"/>
  </r>
  <r>
    <n v="30"/>
    <s v="Modular Construction Factory"/>
    <x v="29"/>
    <x v="7"/>
    <x v="0"/>
    <x v="2"/>
    <n v="80"/>
    <x v="1"/>
    <n v="95000000"/>
    <x v="1"/>
    <n v="94000000"/>
    <x v="1"/>
    <n v="2375000"/>
    <s v="مرتفعة ≥ 2M"/>
    <n v="1000000"/>
    <s v="متوسط 1M - 10M"/>
    <n v="42000000"/>
    <n v="42"/>
    <s v="متوسطة 10M - 50M"/>
    <n v="25500000"/>
    <n v="25.5"/>
    <x v="2"/>
    <n v="16500000"/>
    <n v="16.5"/>
    <s v="مرتفعة 10M - 30M"/>
    <n v="0.17399999999999999"/>
    <s v="منخفض &lt; 15%"/>
    <n v="0.16"/>
    <s v="منخفض &lt; 13%"/>
    <n v="5.6"/>
    <x v="1"/>
    <n v="0.32800000000000001"/>
    <s v="منخفض &lt; 40%"/>
    <n v="8950000"/>
    <n v="8.9499999999999993"/>
    <s v="متوسط 2M - 10M"/>
    <n v="14700000"/>
    <n v="14.7"/>
    <s v="مرتفعة 10M - 30M"/>
    <n v="16700000"/>
    <n v="16.7"/>
    <s v="مرتفعة 10M - 30M"/>
    <n v="0.13"/>
    <s v="منخفضة &lt; 11%"/>
    <n v="0.03"/>
    <s v="استثمار جيد"/>
    <n v="0.39285714285714279"/>
    <s v="مرتفع"/>
    <n v="16500000"/>
    <n v="16.5"/>
    <s v="مرتفع"/>
    <n v="0.39285714285714279"/>
    <s v="مرتفع"/>
    <n v="0.35"/>
    <s v="معتدل"/>
    <n v="1"/>
    <x v="1"/>
    <x v="1"/>
    <n v="3"/>
    <n v="5"/>
    <n v="5"/>
    <n v="1"/>
    <x v="0"/>
    <n v="22"/>
    <x v="1"/>
    <n v="95"/>
    <s v="95. Mn"/>
    <n v="94"/>
    <s v="94. Mn"/>
    <n v="2.375"/>
    <s v="2.4 Mn"/>
    <n v="1"/>
  </r>
  <r>
    <n v="31"/>
    <s v="Recycling and Waste Management Facility"/>
    <x v="30"/>
    <x v="4"/>
    <x v="0"/>
    <x v="2"/>
    <n v="120"/>
    <x v="1"/>
    <n v="99000000"/>
    <x v="1"/>
    <n v="97500000"/>
    <x v="1"/>
    <n v="2475000"/>
    <s v="مرتفعة ≥ 2M"/>
    <n v="1500000"/>
    <s v="متوسط 1M - 10M"/>
    <n v="46000000"/>
    <n v="46"/>
    <s v="متوسطة 10M - 50M"/>
    <n v="29000000"/>
    <n v="29"/>
    <x v="2"/>
    <n v="17000000"/>
    <n v="17"/>
    <s v="مرتفعة 10M - 30M"/>
    <n v="0.17199999999999999"/>
    <s v="منخفض &lt; 15%"/>
    <n v="0.16"/>
    <s v="منخفض &lt; 13%"/>
    <n v="5.8"/>
    <x v="1"/>
    <n v="0.31900000000000001"/>
    <s v="منخفض &lt; 40%"/>
    <n v="8800000"/>
    <n v="8.8000000000000007"/>
    <s v="متوسط 2M - 10M"/>
    <n v="14900000"/>
    <n v="14.9"/>
    <s v="مرتفعة 10M - 30M"/>
    <n v="16700000"/>
    <n v="16.7"/>
    <s v="مرتفعة 10M - 30M"/>
    <n v="0.13"/>
    <s v="منخفضة &lt; 11%"/>
    <n v="0.03"/>
    <s v="استثمار جيد"/>
    <n v="0.36956521739130432"/>
    <s v="مرتفع"/>
    <n v="17000000"/>
    <n v="17"/>
    <s v="مرتفع"/>
    <n v="0.36956521739130432"/>
    <s v="مرتفع"/>
    <n v="0.32391304347826089"/>
    <s v="معتدل"/>
    <n v="1"/>
    <x v="1"/>
    <x v="1"/>
    <n v="3"/>
    <n v="5"/>
    <n v="5"/>
    <n v="1"/>
    <x v="0"/>
    <n v="22"/>
    <x v="1"/>
    <n v="99"/>
    <s v="99. Mn"/>
    <n v="97.5"/>
    <s v="97.5 Mn"/>
    <n v="2.4750000000000001"/>
    <s v="2.5 Mn"/>
    <n v="1.5"/>
  </r>
  <r>
    <n v="32"/>
    <s v="Digital Health Monitoring App"/>
    <x v="31"/>
    <x v="3"/>
    <x v="0"/>
    <x v="1"/>
    <n v="25"/>
    <x v="0"/>
    <n v="14500000"/>
    <x v="0"/>
    <n v="14000000"/>
    <x v="0"/>
    <n v="362500"/>
    <s v="منخفضة &lt; 500K"/>
    <n v="500000"/>
    <s v="منخفض &lt; 1M"/>
    <n v="7000000"/>
    <n v="7"/>
    <s v="منخفضة &lt; 10M"/>
    <n v="4100000"/>
    <n v="4.0999999999999996"/>
    <x v="0"/>
    <n v="2900000"/>
    <n v="2.9"/>
    <s v="متوسطة 2M - 10M"/>
    <n v="0.2"/>
    <s v="منخفض &lt; 15%"/>
    <n v="0.18"/>
    <s v="منخفض &lt; 13%"/>
    <n v="4.9000000000000004"/>
    <x v="0"/>
    <n v="0.33500000000000002"/>
    <s v="منخفض &lt; 40%"/>
    <n v="2150000"/>
    <n v="2.15"/>
    <s v="متوسط 2M - 10M"/>
    <n v="2800000"/>
    <n v="2.8"/>
    <s v="متوسطة 2M - 10M"/>
    <n v="3100000"/>
    <n v="3.1"/>
    <s v="متوسطة 2M - 10M"/>
    <n v="0.12"/>
    <s v="منخفضة &lt; 11%"/>
    <n v="0.06"/>
    <s v="استثمار جيد"/>
    <n v="0.41428571428571431"/>
    <s v="مرتفع"/>
    <n v="2900000"/>
    <n v="2.9"/>
    <s v="منخفض"/>
    <n v="0.41428571428571431"/>
    <s v="مرتفع جدًا"/>
    <n v="0.4"/>
    <s v="مرتفع"/>
    <n v="2"/>
    <x v="1"/>
    <x v="1"/>
    <n v="3"/>
    <n v="5"/>
    <n v="5"/>
    <n v="1"/>
    <x v="0"/>
    <n v="22"/>
    <x v="1"/>
    <n v="14.5"/>
    <s v="14.5 Mn"/>
    <n v="14"/>
    <s v="14. Mn"/>
    <n v="0.36249999999999999"/>
    <s v="363 Thousand"/>
    <n v="0.5"/>
  </r>
  <r>
    <n v="33"/>
    <s v="Smart Agricultural Monitoring System"/>
    <x v="32"/>
    <x v="5"/>
    <x v="3"/>
    <x v="1"/>
    <n v="20"/>
    <x v="2"/>
    <n v="12300000"/>
    <x v="0"/>
    <n v="12000000"/>
    <x v="0"/>
    <n v="307500"/>
    <s v="منخفضة &lt; 500K"/>
    <n v="300000"/>
    <s v="منخفض &lt; 1M"/>
    <n v="5600000"/>
    <n v="5.6"/>
    <s v="منخفضة &lt; 10M"/>
    <n v="3400000"/>
    <n v="3.4"/>
    <x v="0"/>
    <n v="2200000"/>
    <n v="2.2000000000000002"/>
    <s v="متوسطة 2M - 10M"/>
    <n v="0.17899999999999999"/>
    <s v="منخفض &lt; 15%"/>
    <n v="0.16"/>
    <s v="منخفض &lt; 13%"/>
    <n v="5.3"/>
    <x v="1"/>
    <n v="0.36299999999999999"/>
    <s v="منخفض &lt; 40%"/>
    <n v="1600000"/>
    <n v="1.6"/>
    <s v="منخفض &lt; 2M"/>
    <n v="2450000"/>
    <n v="2.4500000000000002"/>
    <s v="متوسطة 2M - 10M"/>
    <n v="2730000"/>
    <n v="2.73"/>
    <s v="متوسطة 2M - 10M"/>
    <n v="0.12"/>
    <s v="منخفضة &lt; 11%"/>
    <n v="4.0000000000000008E-2"/>
    <s v="استثمار جيد"/>
    <n v="0.39285714285714279"/>
    <s v="مرتفع"/>
    <n v="2200000"/>
    <n v="2.2000000000000002"/>
    <s v="منخفض"/>
    <n v="0.39285714285714279"/>
    <s v="مرتفع"/>
    <n v="0.4375"/>
    <s v="مرتفع"/>
    <n v="2"/>
    <x v="1"/>
    <x v="1"/>
    <n v="3"/>
    <n v="5"/>
    <n v="5"/>
    <n v="1"/>
    <x v="1"/>
    <n v="23"/>
    <x v="1"/>
    <n v="12.3"/>
    <s v="12.3 Mn"/>
    <n v="12"/>
    <s v="12. Mn"/>
    <n v="0.3075"/>
    <s v="308 Thousand"/>
    <n v="0.3"/>
  </r>
  <r>
    <n v="34"/>
    <s v="3D Printing Services Center"/>
    <x v="33"/>
    <x v="2"/>
    <x v="0"/>
    <x v="0"/>
    <n v="15"/>
    <x v="2"/>
    <n v="6300000"/>
    <x v="0"/>
    <n v="6100000"/>
    <x v="0"/>
    <n v="157500"/>
    <s v="منخفضة &lt; 500K"/>
    <n v="200000"/>
    <s v="منخفض &lt; 1M"/>
    <n v="2700000"/>
    <n v="2.7"/>
    <s v="منخفضة &lt; 10M"/>
    <n v="1650000"/>
    <n v="1.65"/>
    <x v="0"/>
    <n v="1050000"/>
    <n v="1.05"/>
    <s v="منخفضة &lt; 2M"/>
    <n v="0.16700000000000001"/>
    <s v="منخفض &lt; 15%"/>
    <n v="0.14000000000000001"/>
    <s v="منخفض &lt; 13%"/>
    <n v="6.2"/>
    <x v="1"/>
    <n v="0.40200000000000002"/>
    <s v="متوسط 40% - 60%"/>
    <n v="450000"/>
    <n v="0.45"/>
    <s v="منخفض &lt; 2M"/>
    <n v="1780000"/>
    <n v="1.78"/>
    <s v="منخفضة &lt; 2M"/>
    <n v="1960000"/>
    <n v="1.96"/>
    <s v="منخفضة جدًا &lt; 2M"/>
    <n v="0.1"/>
    <s v="منخفضة &lt; 11%"/>
    <n v="4.0000000000000008E-2"/>
    <s v="استثمار جيد"/>
    <n v="0.3888888888888889"/>
    <s v="مرتفع"/>
    <n v="1050000"/>
    <n v="1.05"/>
    <s v="منخفض"/>
    <n v="0.3888888888888889"/>
    <s v="مرتفع"/>
    <n v="0.65925925925925921"/>
    <s v="مرتفع جدًا"/>
    <n v="2"/>
    <x v="1"/>
    <x v="2"/>
    <n v="1"/>
    <n v="5"/>
    <n v="5"/>
    <n v="1"/>
    <x v="1"/>
    <n v="20"/>
    <x v="1"/>
    <n v="6.3"/>
    <s v="6.3 Mn"/>
    <n v="6.1"/>
    <s v="6.1 Mn"/>
    <n v="0.1575"/>
    <s v="158 Thousand"/>
    <n v="0.2"/>
  </r>
  <r>
    <n v="35"/>
    <s v="Luxury Dates Processing Factory"/>
    <x v="34"/>
    <x v="5"/>
    <x v="2"/>
    <x v="1"/>
    <n v="45"/>
    <x v="0"/>
    <n v="21500000"/>
    <x v="1"/>
    <n v="21000000"/>
    <x v="1"/>
    <n v="537500"/>
    <s v="متوسطة 500K - 2M"/>
    <n v="500000"/>
    <s v="منخفض &lt; 1M"/>
    <n v="9500000"/>
    <n v="9.5"/>
    <s v="منخفضة &lt; 10M"/>
    <n v="5800000"/>
    <n v="5.8"/>
    <x v="1"/>
    <n v="3700000"/>
    <n v="3.7"/>
    <s v="متوسطة 2M - 10M"/>
    <n v="0.17199999999999999"/>
    <s v="منخفض &lt; 15%"/>
    <n v="0.15"/>
    <s v="منخفض &lt; 13%"/>
    <n v="5.6"/>
    <x v="1"/>
    <n v="0.35499999999999998"/>
    <s v="منخفض &lt; 40%"/>
    <n v="5650000"/>
    <n v="5.65"/>
    <s v="متوسط 2M - 10M"/>
    <n v="4900000"/>
    <n v="4.9000000000000004"/>
    <s v="متوسطة 2M - 10M"/>
    <n v="5350000"/>
    <n v="5.35"/>
    <s v="متوسطة 2M - 10M"/>
    <n v="0.12"/>
    <s v="منخفضة &lt; 11%"/>
    <n v="0.03"/>
    <s v="استثمار جيد"/>
    <n v="0.38947368421052631"/>
    <s v="مرتفع"/>
    <n v="3700000"/>
    <n v="3.7"/>
    <s v="منخفض"/>
    <n v="0.38947368421052631"/>
    <s v="مرتفع"/>
    <n v="0.51578947368421058"/>
    <s v="مرتفع"/>
    <n v="2"/>
    <x v="1"/>
    <x v="2"/>
    <n v="3"/>
    <n v="5"/>
    <n v="5"/>
    <n v="1"/>
    <x v="1"/>
    <n v="22"/>
    <x v="1"/>
    <n v="21.5"/>
    <s v="21.5 Mn"/>
    <n v="21"/>
    <s v="21. Mn"/>
    <n v="0.53749999999999998"/>
    <s v="538 Thousand"/>
    <n v="0.5"/>
  </r>
  <r>
    <n v="36"/>
    <s v="Advanced Packaging Solutions Plant"/>
    <x v="35"/>
    <x v="1"/>
    <x v="0"/>
    <x v="1"/>
    <n v="50"/>
    <x v="0"/>
    <n v="27500000"/>
    <x v="1"/>
    <n v="27000000"/>
    <x v="1"/>
    <n v="687500"/>
    <s v="متوسطة 500K - 2M"/>
    <n v="500000"/>
    <s v="منخفض &lt; 1M"/>
    <n v="12000000"/>
    <n v="12"/>
    <s v="متوسطة 10M - 50M"/>
    <n v="7300000"/>
    <n v="7.3"/>
    <x v="1"/>
    <n v="4700000"/>
    <n v="4.7"/>
    <s v="متوسطة 2M - 10M"/>
    <n v="0.17100000000000001"/>
    <s v="منخفض &lt; 15%"/>
    <n v="0.15"/>
    <s v="منخفض &lt; 13%"/>
    <n v="5.7"/>
    <x v="1"/>
    <n v="0.34300000000000003"/>
    <s v="منخفض &lt; 40%"/>
    <n v="6200000"/>
    <n v="6.2"/>
    <s v="متوسط 2M - 10M"/>
    <n v="5100000"/>
    <n v="5.0999999999999996"/>
    <s v="متوسطة 2M - 10M"/>
    <n v="5600000"/>
    <n v="5.6"/>
    <s v="متوسطة 2M - 10M"/>
    <n v="0.12"/>
    <s v="منخفضة &lt; 11%"/>
    <n v="0.03"/>
    <s v="استثمار جيد"/>
    <n v="0.39166666666666672"/>
    <s v="مرتفع"/>
    <n v="4700000"/>
    <n v="4.7"/>
    <s v="منخفض"/>
    <n v="0.39166666666666672"/>
    <s v="مرتفع"/>
    <n v="0.42499999999999999"/>
    <s v="مرتفع"/>
    <n v="2"/>
    <x v="1"/>
    <x v="2"/>
    <n v="3"/>
    <n v="5"/>
    <n v="5"/>
    <n v="1"/>
    <x v="1"/>
    <n v="22"/>
    <x v="1"/>
    <n v="27.5"/>
    <s v="27.5 Mn"/>
    <n v="27"/>
    <s v="27. Mn"/>
    <n v="0.6875"/>
    <s v="688 Thousand"/>
    <n v="0.5"/>
  </r>
  <r>
    <n v="37"/>
    <s v="Organic Fertilizer Production Plant"/>
    <x v="36"/>
    <x v="5"/>
    <x v="0"/>
    <x v="1"/>
    <n v="35"/>
    <x v="0"/>
    <n v="16500000"/>
    <x v="0"/>
    <n v="16000000"/>
    <x v="0"/>
    <n v="412500"/>
    <s v="منخفضة &lt; 500K"/>
    <n v="500000"/>
    <s v="منخفض &lt; 1M"/>
    <n v="7500000"/>
    <n v="7.5"/>
    <s v="منخفضة &lt; 10M"/>
    <n v="4600000"/>
    <n v="4.5999999999999996"/>
    <x v="0"/>
    <n v="2900000"/>
    <n v="2.9"/>
    <s v="متوسطة 2M - 10M"/>
    <n v="0.17599999999999999"/>
    <s v="منخفض &lt; 15%"/>
    <n v="0.15"/>
    <s v="منخفض &lt; 13%"/>
    <n v="5.5"/>
    <x v="1"/>
    <n v="0.37"/>
    <s v="منخفض &lt; 40%"/>
    <n v="3850000"/>
    <n v="3.85"/>
    <s v="متوسط 2M - 10M"/>
    <n v="3150000"/>
    <n v="3.15"/>
    <s v="متوسطة 2M - 10M"/>
    <n v="3450000"/>
    <n v="3.45"/>
    <s v="متوسطة 2M - 10M"/>
    <n v="0.12"/>
    <s v="منخفضة &lt; 11%"/>
    <n v="0.03"/>
    <s v="استثمار جيد"/>
    <n v="0.38666666666666671"/>
    <s v="مرتفع"/>
    <n v="2900000"/>
    <n v="2.9"/>
    <s v="منخفض"/>
    <n v="0.38666666666666671"/>
    <s v="مرتفع"/>
    <n v="0.42"/>
    <s v="مرتفع"/>
    <n v="2"/>
    <x v="1"/>
    <x v="2"/>
    <n v="3"/>
    <n v="5"/>
    <n v="5"/>
    <n v="1"/>
    <x v="1"/>
    <n v="22"/>
    <x v="1"/>
    <n v="16.5"/>
    <s v="16.5 Mn"/>
    <n v="16"/>
    <s v="16. Mn"/>
    <n v="0.41249999999999998"/>
    <s v="413 Thousand"/>
    <n v="0.5"/>
  </r>
  <r>
    <n v="38"/>
    <s v="Elderly Homecare Services Platform"/>
    <x v="37"/>
    <x v="3"/>
    <x v="0"/>
    <x v="0"/>
    <n v="20"/>
    <x v="2"/>
    <n v="8600000"/>
    <x v="0"/>
    <n v="8300000"/>
    <x v="0"/>
    <n v="215000"/>
    <s v="منخفضة &lt; 500K"/>
    <n v="300000"/>
    <s v="منخفض &lt; 1M"/>
    <n v="4000000"/>
    <n v="4"/>
    <s v="منخفضة &lt; 10M"/>
    <n v="2450000"/>
    <n v="2.4500000000000002"/>
    <x v="0"/>
    <n v="1550000"/>
    <n v="1.55"/>
    <s v="منخفضة &lt; 2M"/>
    <n v="0.18"/>
    <s v="منخفض &lt; 15%"/>
    <n v="0.16"/>
    <s v="منخفض &lt; 13%"/>
    <n v="5.9"/>
    <x v="1"/>
    <n v="0.38800000000000001"/>
    <s v="منخفض &lt; 40%"/>
    <n v="475000"/>
    <n v="0.47499999999999998"/>
    <s v="منخفض &lt; 2M"/>
    <n v="1900000"/>
    <n v="1.9"/>
    <s v="منخفضة &lt; 2M"/>
    <n v="2120000"/>
    <n v="2.12"/>
    <s v="متوسطة 2M - 10M"/>
    <n v="0.1"/>
    <s v="منخفضة &lt; 11%"/>
    <n v="0.06"/>
    <s v="استثمار جيد"/>
    <n v="0.38750000000000001"/>
    <s v="مرتفع"/>
    <n v="1550000"/>
    <n v="1.55"/>
    <s v="منخفض"/>
    <n v="0.38750000000000001"/>
    <s v="مرتفع"/>
    <n v="0.47499999999999998"/>
    <s v="مرتفع"/>
    <n v="2"/>
    <x v="1"/>
    <x v="1"/>
    <n v="3"/>
    <n v="5"/>
    <n v="5"/>
    <n v="1"/>
    <x v="1"/>
    <n v="23"/>
    <x v="1"/>
    <n v="8.6"/>
    <s v="8.6 Mn"/>
    <n v="8.3000000000000007"/>
    <s v="8.3 Mn"/>
    <n v="0.215"/>
    <s v="215 Thousand"/>
    <n v="0.3"/>
  </r>
  <r>
    <n v="39"/>
    <s v="Mobile Vehicle Maintenance Services"/>
    <x v="38"/>
    <x v="8"/>
    <x v="0"/>
    <x v="0"/>
    <n v="18"/>
    <x v="2"/>
    <n v="7450000"/>
    <x v="0"/>
    <n v="7200000"/>
    <x v="0"/>
    <n v="186250"/>
    <s v="منخفضة &lt; 500K"/>
    <n v="250000"/>
    <s v="منخفض &lt; 1M"/>
    <n v="3600000"/>
    <n v="3.6"/>
    <s v="منخفضة &lt; 10M"/>
    <n v="2250000"/>
    <n v="2.25"/>
    <x v="0"/>
    <n v="1350000"/>
    <n v="1.35"/>
    <s v="منخفضة &lt; 2M"/>
    <n v="0.18099999999999999"/>
    <s v="منخفض &lt; 15%"/>
    <n v="0.16"/>
    <s v="منخفض &lt; 13%"/>
    <n v="5.8"/>
    <x v="1"/>
    <n v="0.376"/>
    <s v="منخفض &lt; 40%"/>
    <n v="430000"/>
    <n v="0.43"/>
    <s v="منخفض &lt; 2M"/>
    <n v="1780000"/>
    <n v="1.78"/>
    <s v="منخفضة &lt; 2M"/>
    <n v="1950000"/>
    <n v="1.95"/>
    <s v="منخفضة جدًا &lt; 2M"/>
    <n v="0.1"/>
    <s v="منخفضة &lt; 11%"/>
    <n v="0.06"/>
    <s v="استثمار جيد"/>
    <n v="0.375"/>
    <s v="مرتفع"/>
    <n v="1350000"/>
    <n v="1.35"/>
    <s v="منخفض"/>
    <n v="0.375"/>
    <s v="مرتفع"/>
    <n v="0.49444444444444452"/>
    <s v="مرتفع"/>
    <n v="2"/>
    <x v="1"/>
    <x v="1"/>
    <n v="3"/>
    <n v="5"/>
    <n v="5"/>
    <n v="1"/>
    <x v="1"/>
    <n v="23"/>
    <x v="1"/>
    <n v="7.45"/>
    <s v="7.5 Mn"/>
    <n v="7.2"/>
    <s v="7.2 Mn"/>
    <n v="0.18625"/>
    <s v="186 Thousand"/>
    <n v="0.25"/>
  </r>
  <r>
    <n v="40"/>
    <s v="Digital Archive Management Solution"/>
    <x v="39"/>
    <x v="2"/>
    <x v="0"/>
    <x v="0"/>
    <n v="22"/>
    <x v="2"/>
    <n v="9650000"/>
    <x v="0"/>
    <n v="9400000"/>
    <x v="0"/>
    <n v="241250"/>
    <s v="منخفضة &lt; 500K"/>
    <n v="250000"/>
    <s v="منخفض &lt; 1M"/>
    <n v="4300000"/>
    <n v="4.3"/>
    <s v="منخفضة &lt; 10M"/>
    <n v="2600000"/>
    <n v="2.6"/>
    <x v="0"/>
    <n v="1700000"/>
    <n v="1.7"/>
    <s v="منخفضة &lt; 2M"/>
    <n v="0.17599999999999999"/>
    <s v="منخفض &lt; 15%"/>
    <n v="0.15"/>
    <s v="منخفض &lt; 13%"/>
    <n v="5.7"/>
    <x v="1"/>
    <n v="0.38200000000000001"/>
    <s v="منخفض &lt; 40%"/>
    <n v="590000"/>
    <n v="0.59"/>
    <s v="منخفض &lt; 2M"/>
    <n v="1950000"/>
    <n v="1.95"/>
    <s v="منخفضة &lt; 2M"/>
    <n v="2150000"/>
    <n v="2.15"/>
    <s v="متوسطة 2M - 10M"/>
    <n v="0.1"/>
    <s v="منخفضة &lt; 11%"/>
    <n v="4.9999999999999989E-2"/>
    <s v="استثمار جيد"/>
    <n v="0.39534883720930231"/>
    <s v="مرتفع"/>
    <n v="1700000"/>
    <n v="1.7"/>
    <s v="منخفض"/>
    <n v="0.39534883720930231"/>
    <s v="مرتفع"/>
    <n v="0.45348837209302317"/>
    <s v="مرتفع"/>
    <n v="2"/>
    <x v="1"/>
    <x v="2"/>
    <n v="3"/>
    <n v="5"/>
    <n v="5"/>
    <n v="1"/>
    <x v="1"/>
    <n v="22"/>
    <x v="1"/>
    <n v="9.65"/>
    <s v="9.7 Mn"/>
    <n v="9.4"/>
    <s v="9.4 Mn"/>
    <n v="0.24124999999999999"/>
    <s v="241 Thousand"/>
    <n v="0.25"/>
  </r>
  <r>
    <n v="41"/>
    <s v="Smart Home Automation Systems"/>
    <x v="40"/>
    <x v="2"/>
    <x v="0"/>
    <x v="1"/>
    <n v="30"/>
    <x v="0"/>
    <n v="19800000"/>
    <x v="0"/>
    <n v="19300000"/>
    <x v="0"/>
    <n v="495000"/>
    <s v="منخفضة &lt; 500K"/>
    <n v="500000"/>
    <s v="منخفض &lt; 1M"/>
    <n v="8800000"/>
    <n v="8.8000000000000007"/>
    <s v="منخفضة &lt; 10M"/>
    <n v="5400000"/>
    <n v="5.4"/>
    <x v="1"/>
    <n v="3400000"/>
    <n v="3.4"/>
    <s v="متوسطة 2M - 10M"/>
    <n v="0.17199999999999999"/>
    <s v="منخفض &lt; 15%"/>
    <n v="0.15"/>
    <s v="منخفض &lt; 13%"/>
    <n v="5.6"/>
    <x v="1"/>
    <n v="0.34200000000000003"/>
    <s v="منخفض &lt; 40%"/>
    <n v="2100000"/>
    <n v="2.1"/>
    <s v="متوسط 2M - 10M"/>
    <n v="2850000"/>
    <n v="2.85"/>
    <s v="متوسطة 2M - 10M"/>
    <n v="3150000"/>
    <n v="3.15"/>
    <s v="متوسطة 2M - 10M"/>
    <n v="0.12"/>
    <s v="منخفضة &lt; 11%"/>
    <n v="0.03"/>
    <s v="استثمار جيد"/>
    <n v="0.38636363636363641"/>
    <s v="مرتفع"/>
    <n v="3400000"/>
    <n v="3.4"/>
    <s v="منخفض"/>
    <n v="0.38636363636363641"/>
    <s v="مرتفع"/>
    <n v="0.32386363636363641"/>
    <s v="معتدل"/>
    <n v="2"/>
    <x v="1"/>
    <x v="2"/>
    <n v="3"/>
    <n v="5"/>
    <n v="5"/>
    <n v="1"/>
    <x v="0"/>
    <n v="21"/>
    <x v="1"/>
    <n v="19.8"/>
    <s v="19.8 Mn"/>
    <n v="19.3"/>
    <s v="19.3 Mn"/>
    <n v="0.495"/>
    <s v="495 Thousand"/>
    <n v="0.5"/>
  </r>
  <r>
    <n v="42"/>
    <s v="Precision Agriculture Drone Services"/>
    <x v="41"/>
    <x v="5"/>
    <x v="3"/>
    <x v="0"/>
    <n v="18"/>
    <x v="2"/>
    <n v="8700000"/>
    <x v="0"/>
    <n v="8500000"/>
    <x v="0"/>
    <n v="217500"/>
    <s v="منخفضة &lt; 500K"/>
    <n v="200000"/>
    <s v="منخفض &lt; 1M"/>
    <n v="3900000"/>
    <n v="3.9"/>
    <s v="منخفضة &lt; 10M"/>
    <n v="2400000"/>
    <n v="2.4"/>
    <x v="0"/>
    <n v="1500000"/>
    <n v="1.5"/>
    <s v="منخفضة &lt; 2M"/>
    <n v="0.17199999999999999"/>
    <s v="منخفض &lt; 15%"/>
    <n v="0.14000000000000001"/>
    <s v="منخفض &lt; 13%"/>
    <n v="5.8"/>
    <x v="1"/>
    <n v="0.376"/>
    <s v="منخفض &lt; 40%"/>
    <n v="480000"/>
    <n v="0.48"/>
    <s v="منخفض &lt; 2M"/>
    <n v="1720000"/>
    <n v="1.72"/>
    <s v="منخفضة &lt; 2M"/>
    <n v="1900000"/>
    <n v="1.9"/>
    <s v="منخفضة جدًا &lt; 2M"/>
    <n v="0.1"/>
    <s v="منخفضة &lt; 11%"/>
    <n v="4.0000000000000008E-2"/>
    <s v="استثمار جيد"/>
    <n v="0.38461538461538458"/>
    <s v="مرتفع"/>
    <n v="1500000"/>
    <n v="1.5"/>
    <s v="منخفض"/>
    <n v="0.38461538461538458"/>
    <s v="مرتفع"/>
    <n v="0.44102564102564101"/>
    <s v="مرتفع"/>
    <n v="2"/>
    <x v="1"/>
    <x v="2"/>
    <n v="3"/>
    <n v="5"/>
    <n v="5"/>
    <n v="1"/>
    <x v="1"/>
    <n v="22"/>
    <x v="1"/>
    <n v="8.6999999999999993"/>
    <s v="8.7 Mn"/>
    <n v="8.5"/>
    <s v="8.5 Mn"/>
    <n v="0.2175"/>
    <s v="218 Thousand"/>
    <n v="0.2"/>
  </r>
  <r>
    <n v="43"/>
    <s v="Electric Vehicle Charging Network"/>
    <x v="42"/>
    <x v="4"/>
    <x v="0"/>
    <x v="2"/>
    <n v="100"/>
    <x v="1"/>
    <n v="98000000"/>
    <x v="1"/>
    <n v="96000000"/>
    <x v="1"/>
    <n v="2450000"/>
    <s v="مرتفعة ≥ 2M"/>
    <n v="2000000"/>
    <s v="متوسط 1M - 10M"/>
    <n v="44000000"/>
    <n v="44"/>
    <s v="متوسطة 10M - 50M"/>
    <n v="27000000"/>
    <n v="27"/>
    <x v="2"/>
    <n v="17000000"/>
    <n v="17"/>
    <s v="مرتفعة 10M - 30M"/>
    <n v="0.17299999999999999"/>
    <s v="منخفض &lt; 15%"/>
    <n v="0.16"/>
    <s v="منخفض &lt; 13%"/>
    <n v="5.7"/>
    <x v="1"/>
    <n v="0.33500000000000002"/>
    <s v="منخفض &lt; 40%"/>
    <n v="8700000"/>
    <n v="8.6999999999999993"/>
    <s v="متوسط 2M - 10M"/>
    <n v="14700000"/>
    <n v="14.7"/>
    <s v="مرتفعة 10M - 30M"/>
    <n v="16300000"/>
    <n v="16.3"/>
    <s v="مرتفعة 10M - 30M"/>
    <n v="0.13"/>
    <s v="منخفضة &lt; 11%"/>
    <n v="0.03"/>
    <s v="استثمار جيد"/>
    <n v="0.38636363636363641"/>
    <s v="مرتفع"/>
    <n v="17000000"/>
    <n v="17"/>
    <s v="مرتفع"/>
    <n v="0.38636363636363641"/>
    <s v="مرتفع"/>
    <n v="0.33409090909090911"/>
    <s v="معتدل"/>
    <n v="1"/>
    <x v="1"/>
    <x v="1"/>
    <n v="3"/>
    <n v="5"/>
    <n v="5"/>
    <n v="1"/>
    <x v="0"/>
    <n v="22"/>
    <x v="1"/>
    <n v="98"/>
    <s v="98. Mn"/>
    <n v="96"/>
    <s v="96. Mn"/>
    <n v="2.4500000000000002"/>
    <s v="2.5 Mn"/>
    <n v="2"/>
  </r>
  <r>
    <n v="44"/>
    <s v="Mobile Diagnostic Clinics"/>
    <x v="43"/>
    <x v="3"/>
    <x v="0"/>
    <x v="1"/>
    <n v="35"/>
    <x v="0"/>
    <n v="22500000"/>
    <x v="1"/>
    <n v="22000000"/>
    <x v="1"/>
    <n v="562500"/>
    <s v="متوسطة 500K - 2M"/>
    <n v="500000"/>
    <s v="منخفض &lt; 1M"/>
    <n v="10500000"/>
    <n v="10.5"/>
    <s v="متوسطة 10M - 50M"/>
    <n v="6400000"/>
    <n v="6.4"/>
    <x v="1"/>
    <n v="4100000"/>
    <n v="4.0999999999999996"/>
    <s v="متوسطة 2M - 10M"/>
    <n v="0.182"/>
    <s v="منخفض &lt; 15%"/>
    <n v="0.16"/>
    <s v="منخفض &lt; 13%"/>
    <n v="5.4"/>
    <x v="1"/>
    <n v="0.34100000000000003"/>
    <s v="منخفض &lt; 40%"/>
    <n v="5300000"/>
    <n v="5.3"/>
    <s v="متوسط 2M - 10M"/>
    <n v="4720000"/>
    <n v="4.72"/>
    <s v="متوسطة 2M - 10M"/>
    <n v="5250000"/>
    <n v="5.25"/>
    <s v="متوسطة 2M - 10M"/>
    <n v="0.12"/>
    <s v="منخفضة &lt; 11%"/>
    <n v="4.0000000000000008E-2"/>
    <s v="استثمار جيد"/>
    <n v="0.39047619047619048"/>
    <s v="مرتفع"/>
    <n v="4100000"/>
    <n v="4.0999999999999996"/>
    <s v="منخفض"/>
    <n v="0.39047619047619048"/>
    <s v="مرتفع"/>
    <n v="0.44952380952380949"/>
    <s v="مرتفع"/>
    <n v="2"/>
    <x v="1"/>
    <x v="1"/>
    <n v="3"/>
    <n v="5"/>
    <n v="5"/>
    <n v="1"/>
    <x v="1"/>
    <n v="23"/>
    <x v="1"/>
    <n v="22.5"/>
    <s v="22.5 Mn"/>
    <n v="22"/>
    <s v="22. Mn"/>
    <n v="0.5625"/>
    <s v="563 Thousand"/>
    <n v="0.5"/>
  </r>
  <r>
    <n v="45"/>
    <s v="Food Truck Park and Services Hub"/>
    <x v="44"/>
    <x v="0"/>
    <x v="0"/>
    <x v="0"/>
    <n v="22"/>
    <x v="2"/>
    <n v="6850000"/>
    <x v="0"/>
    <n v="6600000"/>
    <x v="0"/>
    <n v="171250"/>
    <s v="منخفضة &lt; 500K"/>
    <n v="250000"/>
    <s v="منخفض &lt; 1M"/>
    <n v="3100000"/>
    <n v="3.1"/>
    <s v="منخفضة &lt; 10M"/>
    <n v="1920000"/>
    <n v="1.92"/>
    <x v="0"/>
    <n v="1180000"/>
    <n v="1.18"/>
    <s v="منخفضة &lt; 2M"/>
    <n v="0.17199999999999999"/>
    <s v="منخفض &lt; 15%"/>
    <n v="0.14000000000000001"/>
    <s v="منخفض &lt; 13%"/>
    <n v="6"/>
    <x v="1"/>
    <n v="0.39200000000000002"/>
    <s v="منخفض &lt; 40%"/>
    <n v="410000"/>
    <n v="0.41"/>
    <s v="منخفض &lt; 2M"/>
    <n v="1660000"/>
    <n v="1.66"/>
    <s v="منخفضة &lt; 2M"/>
    <n v="1820000"/>
    <n v="1.82"/>
    <s v="منخفضة جدًا &lt; 2M"/>
    <n v="0.1"/>
    <s v="منخفضة &lt; 11%"/>
    <n v="4.0000000000000008E-2"/>
    <s v="استثمار جيد"/>
    <n v="0.38064516129032261"/>
    <s v="مرتفع"/>
    <n v="1180000"/>
    <n v="1.18"/>
    <s v="منخفض"/>
    <n v="0.38064516129032261"/>
    <s v="مرتفع"/>
    <n v="0.53548387096774197"/>
    <s v="مرتفع"/>
    <n v="3"/>
    <x v="2"/>
    <x v="2"/>
    <n v="3"/>
    <n v="5"/>
    <n v="5"/>
    <n v="1"/>
    <x v="1"/>
    <n v="22"/>
    <x v="1"/>
    <n v="6.85"/>
    <s v="6.9 Mn"/>
    <n v="6.6"/>
    <s v="6.6 Mn"/>
    <n v="0.17125000000000001"/>
    <s v="171 Thousand"/>
    <n v="0.25"/>
  </r>
  <r>
    <n v="46"/>
    <s v="Digital Language Learning Platform"/>
    <x v="45"/>
    <x v="6"/>
    <x v="0"/>
    <x v="1"/>
    <n v="28"/>
    <x v="0"/>
    <n v="17200000"/>
    <x v="0"/>
    <n v="16800000"/>
    <x v="0"/>
    <n v="430000"/>
    <s v="منخفضة &lt; 500K"/>
    <n v="400000"/>
    <s v="منخفض &lt; 1M"/>
    <n v="8200000"/>
    <n v="8.1999999999999993"/>
    <s v="منخفضة &lt; 10M"/>
    <n v="4800000"/>
    <n v="4.8"/>
    <x v="0"/>
    <n v="3400000"/>
    <n v="3.4"/>
    <s v="متوسطة 2M - 10M"/>
    <n v="0.19800000000000001"/>
    <s v="منخفض &lt; 15%"/>
    <n v="0.17"/>
    <s v="منخفض &lt; 13%"/>
    <n v="5"/>
    <x v="1"/>
    <n v="0.32900000000000001"/>
    <s v="منخفض &lt; 40%"/>
    <n v="3700000"/>
    <n v="3.7"/>
    <s v="متوسط 2M - 10M"/>
    <n v="3120000"/>
    <n v="3.12"/>
    <s v="متوسطة 2M - 10M"/>
    <n v="3430000"/>
    <n v="3.43"/>
    <s v="متوسطة 2M - 10M"/>
    <n v="0.12"/>
    <s v="منخفضة &lt; 11%"/>
    <n v="5.0000000000000017E-2"/>
    <s v="استثمار جيد"/>
    <n v="0.41463414634146339"/>
    <s v="مرتفع"/>
    <n v="3400000"/>
    <n v="3.4"/>
    <s v="منخفض"/>
    <n v="0.41463414634146339"/>
    <s v="مرتفع جدًا"/>
    <n v="0.38048780487804879"/>
    <s v="معتدل"/>
    <n v="2"/>
    <x v="1"/>
    <x v="1"/>
    <n v="3"/>
    <n v="5"/>
    <n v="5"/>
    <n v="1"/>
    <x v="0"/>
    <n v="22"/>
    <x v="1"/>
    <n v="17.2"/>
    <s v="17.2 Mn"/>
    <n v="16.8"/>
    <s v="16.8 Mn"/>
    <n v="0.43"/>
    <s v="430 Thousand"/>
    <n v="0.4"/>
  </r>
  <r>
    <n v="47"/>
    <s v="Herbal and Traditional Medicine Center"/>
    <x v="46"/>
    <x v="3"/>
    <x v="0"/>
    <x v="0"/>
    <n v="20"/>
    <x v="2"/>
    <n v="8000000"/>
    <x v="0"/>
    <n v="7800000"/>
    <x v="0"/>
    <n v="200000"/>
    <s v="منخفضة &lt; 500K"/>
    <n v="200000"/>
    <s v="منخفض &lt; 1M"/>
    <n v="3800000"/>
    <n v="3.8"/>
    <s v="منخفضة &lt; 10M"/>
    <n v="2300000"/>
    <n v="2.2999999999999998"/>
    <x v="0"/>
    <n v="1500000"/>
    <n v="1.5"/>
    <s v="منخفضة &lt; 2M"/>
    <n v="0.188"/>
    <s v="منخفض &lt; 15%"/>
    <n v="0.16"/>
    <s v="منخفض &lt; 13%"/>
    <n v="5.7"/>
    <x v="1"/>
    <n v="0.38200000000000001"/>
    <s v="منخفض &lt; 40%"/>
    <n v="510000"/>
    <n v="0.51"/>
    <s v="منخفض &lt; 2M"/>
    <n v="1860000"/>
    <n v="1.86"/>
    <s v="منخفضة &lt; 2M"/>
    <n v="2080000"/>
    <n v="2.08"/>
    <s v="متوسطة 2M - 10M"/>
    <n v="0.1"/>
    <s v="منخفضة &lt; 11%"/>
    <n v="0.06"/>
    <s v="استثمار جيد"/>
    <n v="0.39473684210526322"/>
    <s v="مرتفع"/>
    <n v="1500000"/>
    <n v="1.5"/>
    <s v="منخفض"/>
    <n v="0.39473684210526322"/>
    <s v="مرتفع"/>
    <n v="0.48947368421052628"/>
    <s v="مرتفع"/>
    <n v="2"/>
    <x v="1"/>
    <x v="1"/>
    <n v="3"/>
    <n v="5"/>
    <n v="5"/>
    <n v="1"/>
    <x v="1"/>
    <n v="23"/>
    <x v="1"/>
    <n v="8"/>
    <s v="8. Mn"/>
    <n v="7.8"/>
    <s v="7.8 Mn"/>
    <n v="0.2"/>
    <s v="200 Thousand"/>
    <n v="0.2"/>
  </r>
  <r>
    <n v="48"/>
    <s v="Automated Warehousing Systems"/>
    <x v="47"/>
    <x v="1"/>
    <x v="0"/>
    <x v="2"/>
    <n v="90"/>
    <x v="1"/>
    <n v="87000000"/>
    <x v="1"/>
    <n v="85000000"/>
    <x v="1"/>
    <n v="2175000"/>
    <s v="مرتفعة ≥ 2M"/>
    <n v="2000000"/>
    <s v="متوسط 1M - 10M"/>
    <n v="40000000"/>
    <n v="40"/>
    <s v="متوسطة 10M - 50M"/>
    <n v="25000000"/>
    <n v="25"/>
    <x v="2"/>
    <n v="15000000"/>
    <n v="15"/>
    <s v="مرتفعة 10M - 30M"/>
    <n v="0.17199999999999999"/>
    <s v="منخفض &lt; 15%"/>
    <n v="0.15"/>
    <s v="منخفض &lt; 13%"/>
    <n v="5.9"/>
    <x v="1"/>
    <n v="0.33400000000000002"/>
    <s v="منخفض &lt; 40%"/>
    <n v="6700000"/>
    <n v="6.7"/>
    <s v="متوسط 2M - 10M"/>
    <n v="14200000"/>
    <n v="14.2"/>
    <s v="مرتفعة 10M - 30M"/>
    <n v="15800000"/>
    <n v="15.8"/>
    <s v="مرتفعة 10M - 30M"/>
    <n v="0.13"/>
    <s v="منخفضة &lt; 11%"/>
    <n v="1.999999999999999E-2"/>
    <s v="استثمار جيد"/>
    <n v="0.375"/>
    <s v="مرتفع"/>
    <n v="15000000"/>
    <n v="15"/>
    <s v="مرتفع"/>
    <n v="0.375"/>
    <s v="مرتفع"/>
    <n v="0.35499999999999998"/>
    <s v="معتدل"/>
    <n v="1"/>
    <x v="1"/>
    <x v="2"/>
    <n v="3"/>
    <n v="5"/>
    <n v="5"/>
    <n v="1"/>
    <x v="0"/>
    <n v="21"/>
    <x v="1"/>
    <n v="87"/>
    <s v="87. Mn"/>
    <n v="85"/>
    <s v="85. Mn"/>
    <n v="2.1749999999999998"/>
    <s v="2.2 Mn"/>
    <n v="2"/>
  </r>
  <r>
    <n v="49"/>
    <s v="Aquaculture Farm (Tilapia)"/>
    <x v="48"/>
    <x v="5"/>
    <x v="2"/>
    <x v="1"/>
    <n v="36"/>
    <x v="0"/>
    <n v="24800000"/>
    <x v="1"/>
    <n v="24200000"/>
    <x v="1"/>
    <n v="620000"/>
    <s v="متوسطة 500K - 2M"/>
    <n v="600000"/>
    <s v="منخفض &lt; 1M"/>
    <n v="11500000"/>
    <n v="11.5"/>
    <s v="متوسطة 10M - 50M"/>
    <n v="7000000"/>
    <n v="7"/>
    <x v="1"/>
    <n v="4500000"/>
    <n v="4.5"/>
    <s v="متوسطة 2M - 10M"/>
    <n v="0.18099999999999999"/>
    <s v="منخفض &lt; 15%"/>
    <n v="0.16"/>
    <s v="منخفض &lt; 13%"/>
    <n v="5.4"/>
    <x v="1"/>
    <n v="0.34799999999999998"/>
    <s v="منخفض &lt; 40%"/>
    <n v="5800000"/>
    <n v="5.8"/>
    <s v="متوسط 2M - 10M"/>
    <n v="4720000"/>
    <n v="4.72"/>
    <s v="متوسطة 2M - 10M"/>
    <n v="5250000"/>
    <n v="5.25"/>
    <s v="متوسطة 2M - 10M"/>
    <n v="0.12"/>
    <s v="منخفضة &lt; 11%"/>
    <n v="4.0000000000000008E-2"/>
    <s v="استثمار جيد"/>
    <n v="0.39130434782608697"/>
    <s v="مرتفع"/>
    <n v="4500000"/>
    <n v="4.5"/>
    <s v="منخفض"/>
    <n v="0.39130434782608697"/>
    <s v="مرتفع"/>
    <n v="0.41043478260869559"/>
    <s v="مرتفع"/>
    <n v="1"/>
    <x v="1"/>
    <x v="1"/>
    <n v="3"/>
    <n v="5"/>
    <n v="5"/>
    <n v="1"/>
    <x v="1"/>
    <n v="23"/>
    <x v="1"/>
    <n v="24.8"/>
    <s v="24.8 Mn"/>
    <n v="24.2"/>
    <s v="24.2 Mn"/>
    <n v="0.62"/>
    <s v="620 Thousand"/>
    <n v="0.6"/>
  </r>
  <r>
    <n v="50"/>
    <s v="Autonomous Cleaning Robots"/>
    <x v="49"/>
    <x v="2"/>
    <x v="0"/>
    <x v="1"/>
    <n v="32"/>
    <x v="0"/>
    <n v="20800000"/>
    <x v="1"/>
    <n v="20300000"/>
    <x v="1"/>
    <n v="520000"/>
    <s v="متوسطة 500K - 2M"/>
    <n v="500000"/>
    <s v="منخفض &lt; 1M"/>
    <n v="9600000"/>
    <n v="9.6"/>
    <s v="منخفضة &lt; 10M"/>
    <n v="5800000"/>
    <n v="5.8"/>
    <x v="1"/>
    <n v="3800000"/>
    <n v="3.8"/>
    <s v="متوسطة 2M - 10M"/>
    <n v="0.183"/>
    <s v="منخفض &lt; 15%"/>
    <n v="0.16"/>
    <s v="منخفض &lt; 13%"/>
    <n v="5.5"/>
    <x v="1"/>
    <n v="0.33600000000000002"/>
    <s v="منخفض &lt; 40%"/>
    <n v="5400000"/>
    <n v="5.4"/>
    <s v="متوسط 2M - 10M"/>
    <n v="4700000"/>
    <n v="4.7"/>
    <s v="متوسطة 2M - 10M"/>
    <n v="5200000"/>
    <n v="5.2"/>
    <s v="متوسطة 2M - 10M"/>
    <n v="0.12"/>
    <s v="منخفضة &lt; 11%"/>
    <n v="4.0000000000000008E-2"/>
    <s v="استثمار جيد"/>
    <n v="0.39583333333333331"/>
    <s v="مرتفع"/>
    <n v="3800000"/>
    <n v="3.8"/>
    <s v="منخفض"/>
    <n v="0.39583333333333331"/>
    <s v="مرتفع"/>
    <n v="0.48958333333333331"/>
    <s v="مرتفع"/>
    <n v="2"/>
    <x v="1"/>
    <x v="1"/>
    <n v="3"/>
    <n v="5"/>
    <n v="5"/>
    <n v="1"/>
    <x v="1"/>
    <n v="23"/>
    <x v="1"/>
    <n v="20.8"/>
    <s v="20.8 Mn"/>
    <n v="20.3"/>
    <s v="20.3 Mn"/>
    <n v="0.52"/>
    <s v="520 Thousand"/>
    <n v="0.5"/>
  </r>
  <r>
    <n v="51"/>
    <s v="Dimethyl Sulfide Manufacturing Factory"/>
    <x v="50"/>
    <x v="1"/>
    <x v="0"/>
    <x v="1"/>
    <n v="112"/>
    <x v="1"/>
    <n v="163923451"/>
    <x v="2"/>
    <n v="139098400"/>
    <x v="2"/>
    <n v="6723050"/>
    <s v="مرتفعة ≥ 2M"/>
    <n v="18102001"/>
    <s v="مرتفع ≥ 10M"/>
    <n v="166175000"/>
    <n v="166.17500000000001"/>
    <s v="ضخمة ≥ 100M"/>
    <n v="136450321"/>
    <n v="136.450321"/>
    <x v="3"/>
    <n v="29724679"/>
    <n v="29.724678999999998"/>
    <s v="مرتفعة 10M - 30M"/>
    <n v="0.18099999999999999"/>
    <s v="منخفض &lt; 15%"/>
    <n v="0.19"/>
    <s v="منخفض &lt; 13%"/>
    <n v="4"/>
    <x v="0"/>
    <n v="0.33900000000000002"/>
    <s v="منخفض &lt; 40%"/>
    <n v="74105004"/>
    <n v="74.105003999999994"/>
    <s v="ممتاز ≥ 30M"/>
    <n v="45444370"/>
    <n v="45.444369999999999"/>
    <s v="عالية جدًا ≥ 30M"/>
    <n v="56767990"/>
    <n v="56.767989999999998"/>
    <s v="عالية جدًا ≥ 30M"/>
    <n v="0.12"/>
    <s v="منخفضة &lt; 11%"/>
    <n v="7.0000000000000007E-2"/>
    <s v="استثمار جيد"/>
    <n v="0.17887575748457951"/>
    <s v="متوسط"/>
    <n v="29724679"/>
    <n v="29.724678999999998"/>
    <s v="مرتفع"/>
    <n v="0.17887575748457951"/>
    <s v="منخفض"/>
    <n v="0.27347296524747999"/>
    <s v="معتدل"/>
    <n v="1"/>
    <x v="1"/>
    <x v="1"/>
    <n v="4"/>
    <n v="4"/>
    <n v="4"/>
    <n v="1"/>
    <x v="3"/>
    <n v="20"/>
    <x v="1"/>
    <n v="163.923451"/>
    <s v="163.9 Mn"/>
    <n v="139.0984"/>
    <s v="139.1 Mn"/>
    <n v="6.7230499999999997"/>
    <s v="6.7 Mn"/>
    <n v="18.102001000000001"/>
  </r>
  <r>
    <n v="52"/>
    <s v="Natural Stone Shaping Factory"/>
    <x v="51"/>
    <x v="1"/>
    <x v="0"/>
    <x v="0"/>
    <n v="29"/>
    <x v="0"/>
    <n v="8931424"/>
    <x v="0"/>
    <n v="7410800"/>
    <x v="0"/>
    <n v="210000"/>
    <s v="منخفضة &lt; 500K"/>
    <n v="1310624"/>
    <s v="متوسط 1M - 10M"/>
    <n v="7261500"/>
    <n v="7.2614999999999998"/>
    <s v="منخفضة &lt; 10M"/>
    <n v="5470256"/>
    <n v="5.470256"/>
    <x v="1"/>
    <n v="1791244"/>
    <n v="1.7912440000000001"/>
    <s v="منخفضة &lt; 2M"/>
    <n v="0.20100000000000001"/>
    <s v="منخفض &lt; 15%"/>
    <n v="0.23"/>
    <s v="منخفض &lt; 13%"/>
    <n v="3.4"/>
    <x v="0"/>
    <n v="0.55300000000000005"/>
    <s v="متوسط 40% - 60%"/>
    <n v="5763423"/>
    <n v="5.7634230000000004"/>
    <s v="متوسط 2M - 10M"/>
    <n v="3783976"/>
    <n v="3.783976"/>
    <s v="متوسطة 2M - 10M"/>
    <n v="4597506"/>
    <n v="4.5975060000000001"/>
    <s v="متوسطة 2M - 10M"/>
    <n v="0.1"/>
    <s v="منخفضة &lt; 11%"/>
    <n v="0.13"/>
    <s v="استثمار جيد"/>
    <n v="0.24667685739860909"/>
    <s v="متوسط"/>
    <n v="1791244"/>
    <n v="1.7912440000000001"/>
    <s v="منخفض"/>
    <n v="0.24667685739860909"/>
    <s v="معتدل"/>
    <n v="0.52110114990015832"/>
    <s v="مرتفع"/>
    <n v="3"/>
    <x v="2"/>
    <x v="0"/>
    <n v="4"/>
    <n v="4"/>
    <n v="4"/>
    <n v="1"/>
    <x v="1"/>
    <n v="23"/>
    <x v="1"/>
    <n v="8.9314239999999998"/>
    <s v="8.9 Mn"/>
    <n v="7.4108000000000001"/>
    <s v="7.4 Mn"/>
    <n v="0.21"/>
    <s v="210 Thousand"/>
    <n v="1.310624"/>
  </r>
  <r>
    <n v="53"/>
    <s v="Natural Marble Shaping Factory"/>
    <x v="52"/>
    <x v="1"/>
    <x v="4"/>
    <x v="0"/>
    <n v="27"/>
    <x v="0"/>
    <n v="9226267"/>
    <x v="0"/>
    <n v="6978000"/>
    <x v="0"/>
    <n v="210000"/>
    <s v="منخفضة &lt; 500K"/>
    <n v="2038267"/>
    <s v="متوسط 1M - 10M"/>
    <n v="12690000"/>
    <n v="12.69"/>
    <s v="متوسطة 10M - 50M"/>
    <n v="11162173"/>
    <n v="11.162172999999999"/>
    <x v="1"/>
    <n v="1527827"/>
    <n v="1.527827"/>
    <s v="منخفضة &lt; 2M"/>
    <n v="0.16600000000000001"/>
    <s v="منخفض &lt; 15%"/>
    <n v="0.19"/>
    <s v="منخفض &lt; 13%"/>
    <n v="4"/>
    <x v="0"/>
    <n v="0.58699999999999997"/>
    <s v="متوسط 40% - 60%"/>
    <n v="3951663"/>
    <n v="3.9516629999999999"/>
    <s v="متوسط 2M - 10M"/>
    <n v="3396534"/>
    <n v="3.3965339999999999"/>
    <s v="متوسطة 2M - 10M"/>
    <n v="4195544"/>
    <n v="4.1955439999999999"/>
    <s v="متوسطة 2M - 10M"/>
    <n v="0.1"/>
    <s v="منخفضة &lt; 11%"/>
    <n v="0.09"/>
    <s v="استثمار جيد"/>
    <n v="0.1203961386918834"/>
    <s v="منخفض"/>
    <n v="1527827"/>
    <n v="1.527827"/>
    <s v="منخفض"/>
    <n v="0.1203961386918834"/>
    <s v="منخفض"/>
    <n v="0.26765437352245858"/>
    <s v="معتدل"/>
    <n v="3"/>
    <x v="2"/>
    <x v="1"/>
    <n v="4"/>
    <n v="3"/>
    <n v="3"/>
    <n v="1"/>
    <x v="3"/>
    <n v="18"/>
    <x v="2"/>
    <n v="9.226267"/>
    <s v="9.2 Mn"/>
    <n v="6.9779999999999998"/>
    <s v="7. Mn"/>
    <n v="0.21"/>
    <s v="210 Thousand"/>
    <n v="2.0382669999999998"/>
  </r>
  <r>
    <n v="54"/>
    <s v="Bituminous Waterproofing Rolls Manufacturing Factory"/>
    <x v="53"/>
    <x v="1"/>
    <x v="5"/>
    <x v="1"/>
    <n v="25"/>
    <x v="0"/>
    <n v="21393211"/>
    <x v="1"/>
    <n v="10177971"/>
    <x v="0"/>
    <n v="501871"/>
    <s v="متوسطة 500K - 2M"/>
    <n v="10713369"/>
    <s v="مرتفع ≥ 10M"/>
    <n v="75012000"/>
    <n v="75.012"/>
    <s v="مرتفعة 50M - 100M"/>
    <n v="67301890"/>
    <n v="67.30189"/>
    <x v="2"/>
    <n v="7710110"/>
    <n v="7.7101100000000002"/>
    <s v="متوسطة 2M - 10M"/>
    <n v="0.36"/>
    <s v="منخفض &lt; 15%"/>
    <n v="0.3"/>
    <s v="منخفض &lt; 13%"/>
    <n v="2.6"/>
    <x v="2"/>
    <n v="0.21"/>
    <s v="منخفض &lt; 40%"/>
    <n v="21977374"/>
    <n v="21.977374000000001"/>
    <s v="مرتفع 10M - 30M"/>
    <n v="9733840"/>
    <n v="9.7338400000000007"/>
    <s v="متوسطة 2M - 10M"/>
    <n v="10379519"/>
    <n v="10.379519"/>
    <s v="مرتفعة 10M - 30M"/>
    <n v="0.12"/>
    <s v="منخفضة &lt; 11%"/>
    <n v="0.18"/>
    <s v="استثمار جيد"/>
    <n v="0.1027850210632965"/>
    <s v="منخفض"/>
    <n v="7710110"/>
    <n v="7.7101100000000002"/>
    <s v="معتدل"/>
    <n v="0.1027850210632965"/>
    <s v="منخفض"/>
    <n v="0.12976377112995249"/>
    <s v="منخفض"/>
    <n v="1"/>
    <x v="1"/>
    <x v="0"/>
    <n v="5"/>
    <n v="3"/>
    <n v="3"/>
    <n v="1"/>
    <x v="2"/>
    <n v="18"/>
    <x v="2"/>
    <n v="21.393211000000001"/>
    <s v="21.4 Mn"/>
    <n v="10.177970999999999"/>
    <s v="10.2 Mn"/>
    <n v="0.50187099999999996"/>
    <s v="502 Thousand"/>
    <n v="10.713369"/>
  </r>
  <r>
    <n v="55"/>
    <s v="Gravel Crushing Factory"/>
    <x v="54"/>
    <x v="1"/>
    <x v="0"/>
    <x v="0"/>
    <n v="21"/>
    <x v="2"/>
    <n v="8307339"/>
    <x v="0"/>
    <n v="7226550"/>
    <x v="0"/>
    <n v="415000"/>
    <s v="منخفضة &lt; 500K"/>
    <n v="665789"/>
    <s v="منخفض &lt; 1M"/>
    <n v="5955840"/>
    <n v="5.9558400000000002"/>
    <s v="منخفضة &lt; 10M"/>
    <n v="3237822"/>
    <n v="3.237822"/>
    <x v="0"/>
    <n v="2718018"/>
    <n v="2.7180179999999998"/>
    <s v="متوسطة 2M - 10M"/>
    <n v="0.32700000000000001"/>
    <s v="منخفض &lt; 15%"/>
    <n v="0.34"/>
    <s v="منخفض &lt; 13%"/>
    <n v="2.4"/>
    <x v="2"/>
    <n v="0.26400000000000001"/>
    <s v="منخفض &lt; 40%"/>
    <n v="10933144"/>
    <n v="10.933144"/>
    <s v="مرتفع 10M - 30M"/>
    <n v="4867251"/>
    <n v="4.8672510000000004"/>
    <s v="متوسطة 2M - 10M"/>
    <n v="5680046"/>
    <n v="5.6800459999999999"/>
    <s v="متوسطة 2M - 10M"/>
    <n v="0.1"/>
    <s v="منخفضة &lt; 11%"/>
    <n v="0.24"/>
    <s v="استثمار جيد"/>
    <n v="0.45636182301740807"/>
    <s v="مرتفع جدًا"/>
    <n v="2718018"/>
    <n v="2.7180179999999998"/>
    <s v="منخفض"/>
    <n v="0.45636182301740807"/>
    <s v="مرتفع جدًا"/>
    <n v="0.81722326321727923"/>
    <s v="مرتفع جدًا"/>
    <n v="3"/>
    <x v="2"/>
    <x v="0"/>
    <n v="5"/>
    <n v="5"/>
    <n v="5"/>
    <n v="1"/>
    <x v="1"/>
    <n v="26"/>
    <x v="0"/>
    <n v="8.3073390000000007"/>
    <s v="8.3 Mn"/>
    <n v="7.2265499999999996"/>
    <s v="7.2 Mn"/>
    <n v="0.41499999999999998"/>
    <s v="415 Thousand"/>
    <n v="0.66578899999999996"/>
  </r>
  <r>
    <n v="56"/>
    <s v="Gypsum Decorative Products Factory"/>
    <x v="55"/>
    <x v="1"/>
    <x v="2"/>
    <x v="0"/>
    <n v="21"/>
    <x v="2"/>
    <n v="2031838"/>
    <x v="0"/>
    <n v="1471850"/>
    <x v="0"/>
    <n v="100000"/>
    <s v="منخفضة &lt; 500K"/>
    <n v="459988"/>
    <s v="منخفض &lt; 1M"/>
    <n v="2268000"/>
    <n v="2.2679999999999998"/>
    <s v="منخفضة &lt; 10M"/>
    <n v="1940935"/>
    <n v="1.9409350000000001"/>
    <x v="0"/>
    <n v="327065"/>
    <n v="0.32706499999999999"/>
    <s v="منخفضة &lt; 2M"/>
    <n v="0.161"/>
    <s v="منخفض &lt; 15%"/>
    <n v="0.17"/>
    <s v="منخفض &lt; 13%"/>
    <n v="3.8"/>
    <x v="0"/>
    <n v="0.69"/>
    <s v="مرتفع &gt; 60%"/>
    <n v="762968"/>
    <n v="0.76296799999999998"/>
    <s v="منخفض &lt; 2M"/>
    <n v="1193050"/>
    <n v="1.1930499999999999"/>
    <s v="منخفضة &lt; 2M"/>
    <n v="1399945"/>
    <n v="1.399945"/>
    <s v="منخفضة جدًا &lt; 2M"/>
    <n v="0.1"/>
    <s v="منخفضة &lt; 11%"/>
    <n v="7.0000000000000007E-2"/>
    <s v="استثمار جيد"/>
    <n v="0.1442085537918871"/>
    <s v="منخفض"/>
    <n v="327065"/>
    <n v="0.32706499999999999"/>
    <s v="منخفض"/>
    <n v="0.1442085537918871"/>
    <s v="منخفض"/>
    <n v="0.52603615520282188"/>
    <s v="مرتفع"/>
    <n v="10"/>
    <x v="0"/>
    <x v="1"/>
    <n v="4"/>
    <n v="3"/>
    <n v="3"/>
    <n v="5"/>
    <x v="1"/>
    <n v="24"/>
    <x v="1"/>
    <n v="2.031838"/>
    <s v="2. Mn"/>
    <n v="1.4718500000000001"/>
    <s v="1.5 Mn"/>
    <n v="0.1"/>
    <s v="100 Thousand"/>
    <n v="0.45998800000000001"/>
  </r>
  <r>
    <n v="57"/>
    <s v="Reinforced Steel Manufacturing Factory"/>
    <x v="56"/>
    <x v="1"/>
    <x v="2"/>
    <x v="2"/>
    <n v="200"/>
    <x v="3"/>
    <n v="443783126"/>
    <x v="2"/>
    <n v="354794780"/>
    <x v="2"/>
    <n v="2620871"/>
    <s v="مرتفعة ≥ 2M"/>
    <n v="86367475"/>
    <s v="مرتفع ≥ 10M"/>
    <n v="809565075"/>
    <n v="809.56507499999998"/>
    <s v="ضخمة ≥ 100M"/>
    <n v="721156782"/>
    <n v="721.15678200000002"/>
    <x v="3"/>
    <n v="88408293"/>
    <n v="88.408293"/>
    <s v="ضخمة ≥ 30M"/>
    <n v="0.19900000000000001"/>
    <s v="منخفض &lt; 15%"/>
    <n v="0.12"/>
    <s v="منخفض &lt; 13%"/>
    <n v="3.7"/>
    <x v="0"/>
    <n v="0.27300000000000002"/>
    <s v="منخفض &lt; 40%"/>
    <n v="45616726"/>
    <n v="45.616726"/>
    <s v="ممتاز ≥ 30M"/>
    <n v="121592176"/>
    <n v="121.59217599999999"/>
    <s v="عالية جدًا ≥ 30M"/>
    <n v="154521654"/>
    <n v="154.52165400000001"/>
    <s v="عالية جدًا ≥ 30M"/>
    <n v="0.13"/>
    <s v="منخفضة &lt; 11%"/>
    <n v="-1.0000000000000011E-2"/>
    <s v="في طور التحسن"/>
    <n v="0.1092046775856777"/>
    <s v="منخفض"/>
    <n v="88408293"/>
    <n v="88.408293"/>
    <s v="مرتفع جدًا"/>
    <n v="0.1092046775856777"/>
    <s v="منخفض"/>
    <n v="0.15019444360294321"/>
    <s v="منخفض"/>
    <n v="0"/>
    <x v="1"/>
    <x v="2"/>
    <n v="4"/>
    <n v="3"/>
    <n v="3"/>
    <n v="1"/>
    <x v="2"/>
    <n v="15"/>
    <x v="2"/>
    <n v="443.78312599999998"/>
    <s v="443.8 Mn"/>
    <n v="354.79478"/>
    <s v="354.8 Mn"/>
    <n v="2.6208710000000002"/>
    <s v="2.6 Mn"/>
    <n v="86.367474999999999"/>
  </r>
  <r>
    <n v="58"/>
    <s v="Aluminum Alloy Manufacturing Factory"/>
    <x v="57"/>
    <x v="1"/>
    <x v="0"/>
    <x v="1"/>
    <n v="25"/>
    <x v="0"/>
    <n v="45973375"/>
    <x v="1"/>
    <n v="38271537"/>
    <x v="1"/>
    <n v="1345000"/>
    <s v="متوسطة 500K - 2M"/>
    <n v="6356838"/>
    <s v="متوسط 1M - 10M"/>
    <n v="55313750"/>
    <n v="55.313749999999999"/>
    <s v="مرتفعة 50M - 100M"/>
    <n v="45746423"/>
    <n v="45.746423"/>
    <x v="2"/>
    <n v="9567327"/>
    <n v="9.5673270000000006"/>
    <s v="متوسطة 2M - 10M"/>
    <n v="0.20799999999999999"/>
    <s v="منخفض &lt; 15%"/>
    <n v="0.23"/>
    <s v="منخفض &lt; 13%"/>
    <n v="3.7"/>
    <x v="0"/>
    <n v="0.27900000000000003"/>
    <s v="منخفض &lt; 40%"/>
    <n v="50578869"/>
    <n v="50.578868999999997"/>
    <s v="ممتاز ≥ 30M"/>
    <n v="13229812"/>
    <n v="13.229812000000001"/>
    <s v="مرتفعة 10M - 30M"/>
    <n v="16149295"/>
    <n v="16.149294999999999"/>
    <s v="مرتفعة 10M - 30M"/>
    <n v="0.12"/>
    <s v="منخفضة &lt; 11%"/>
    <n v="0.11"/>
    <s v="استثمار جيد"/>
    <n v="0.17296471492169671"/>
    <s v="متوسط"/>
    <n v="9567327"/>
    <n v="9.5673270000000006"/>
    <s v="معتدل"/>
    <n v="0.17296471492169671"/>
    <s v="منخفض"/>
    <n v="0.23917763666357819"/>
    <s v="منخفض"/>
    <n v="1"/>
    <x v="1"/>
    <x v="0"/>
    <n v="4"/>
    <n v="4"/>
    <n v="4"/>
    <n v="1"/>
    <x v="3"/>
    <n v="21"/>
    <x v="1"/>
    <n v="45.973374999999997"/>
    <s v="46. Mn"/>
    <n v="38.271537000000002"/>
    <s v="38.3 Mn"/>
    <n v="1.345"/>
    <s v="1.3 Mn"/>
    <n v="6.3568379999999998"/>
  </r>
  <r>
    <n v="59"/>
    <s v="Medical Surgical Tool Manufacturing Factory (Scalpels, Probes &amp; Scissors)"/>
    <x v="58"/>
    <x v="1"/>
    <x v="0"/>
    <x v="0"/>
    <n v="26"/>
    <x v="0"/>
    <n v="7112675"/>
    <x v="0"/>
    <n v="6092950"/>
    <x v="0"/>
    <n v="300000"/>
    <s v="منخفضة &lt; 500K"/>
    <n v="719725"/>
    <s v="منخفض &lt; 1M"/>
    <n v="6825000"/>
    <n v="6.8250000000000002"/>
    <s v="منخفضة &lt; 10M"/>
    <n v="5528129"/>
    <n v="5.5281289999999998"/>
    <x v="1"/>
    <n v="1296871"/>
    <n v="1.2968710000000001"/>
    <s v="منخفضة &lt; 2M"/>
    <n v="0.182"/>
    <s v="منخفض &lt; 15%"/>
    <n v="0.19"/>
    <s v="منخفض &lt; 13%"/>
    <n v="3.9"/>
    <x v="0"/>
    <n v="0.51200000000000001"/>
    <s v="متوسط 40% - 60%"/>
    <n v="3304034"/>
    <n v="3.3040340000000001"/>
    <s v="متوسط 2M - 10M"/>
    <n v="3197616"/>
    <n v="3.197616"/>
    <s v="متوسطة 2M - 10M"/>
    <n v="3731721"/>
    <n v="3.7317209999999998"/>
    <s v="متوسطة 2M - 10M"/>
    <n v="0.1"/>
    <s v="منخفضة &lt; 11%"/>
    <n v="0.09"/>
    <s v="استثمار جيد"/>
    <n v="0.19001772893772889"/>
    <s v="متوسط"/>
    <n v="1296871"/>
    <n v="1.2968710000000001"/>
    <s v="منخفض"/>
    <n v="0.19001772893772889"/>
    <s v="منخفض"/>
    <n v="0.46851516483516481"/>
    <s v="مرتفع"/>
    <n v="4"/>
    <x v="2"/>
    <x v="1"/>
    <n v="4"/>
    <n v="4"/>
    <n v="4"/>
    <n v="3"/>
    <x v="1"/>
    <n v="24"/>
    <x v="1"/>
    <n v="7.1126750000000003"/>
    <s v="7.1 Mn"/>
    <n v="6.0929500000000001"/>
    <s v="6.1 Mn"/>
    <n v="0.3"/>
    <s v="300 Thousand"/>
    <n v="0.71972499999999995"/>
  </r>
  <r>
    <n v="60"/>
    <s v="International Schools Complex in Riyadh"/>
    <x v="59"/>
    <x v="6"/>
    <x v="0"/>
    <x v="1"/>
    <n v="112"/>
    <x v="1"/>
    <n v="24572744"/>
    <x v="1"/>
    <n v="22885500"/>
    <x v="1"/>
    <n v="640000"/>
    <s v="متوسطة 500K - 2M"/>
    <n v="1047244"/>
    <s v="متوسط 1M - 10M"/>
    <n v="8268375"/>
    <n v="8.2683750000000007"/>
    <s v="منخفضة &lt; 10M"/>
    <n v="4662580"/>
    <n v="4.6625800000000002"/>
    <x v="0"/>
    <n v="3605795"/>
    <n v="3.6057950000000001"/>
    <s v="متوسطة 2M - 10M"/>
    <n v="0.14699999999999999"/>
    <s v="منخفض &lt; 15%"/>
    <n v="0.13"/>
    <s v="منخفض &lt; 13%"/>
    <n v="3.7"/>
    <x v="0"/>
    <n v="0.33"/>
    <s v="منخفض &lt; 40%"/>
    <n v="4372007"/>
    <n v="4.372007"/>
    <s v="متوسط 2M - 10M"/>
    <n v="6635795"/>
    <n v="6.6357949999999999"/>
    <s v="متوسطة 2M - 10M"/>
    <n v="7427520"/>
    <n v="7.4275200000000003"/>
    <s v="متوسطة 2M - 10M"/>
    <n v="0.12"/>
    <s v="منخفضة &lt; 11%"/>
    <n v="1.0000000000000011E-2"/>
    <s v="استثمار جيد"/>
    <n v="0.43609475864362712"/>
    <s v="مرتفع"/>
    <n v="3605795"/>
    <n v="3.6057950000000001"/>
    <s v="منخفض"/>
    <n v="0.43609475864362712"/>
    <s v="مرتفع جدًا"/>
    <n v="0.80255128728438174"/>
    <s v="مرتفع جدًا"/>
    <n v="5"/>
    <x v="2"/>
    <x v="2"/>
    <n v="4"/>
    <n v="5"/>
    <n v="5"/>
    <n v="3"/>
    <x v="1"/>
    <n v="25"/>
    <x v="1"/>
    <n v="24.572744"/>
    <s v="24.6 Mn"/>
    <n v="22.8855"/>
    <s v="22.9 Mn"/>
    <n v="0.64"/>
    <s v="640 Thousand"/>
    <n v="1.0472440000000001"/>
  </r>
  <r>
    <n v="61"/>
    <s v="Health Sciences College in Riyadh"/>
    <x v="60"/>
    <x v="6"/>
    <x v="0"/>
    <x v="1"/>
    <n v="120"/>
    <x v="1"/>
    <n v="104379933"/>
    <x v="2"/>
    <n v="97907763"/>
    <x v="1"/>
    <n v="800000"/>
    <s v="متوسطة 500K - 2M"/>
    <n v="5672170"/>
    <s v="متوسط 1M - 10M"/>
    <n v="45500000"/>
    <n v="45.5"/>
    <s v="متوسطة 10M - 50M"/>
    <n v="25339660"/>
    <n v="25.339659999999999"/>
    <x v="2"/>
    <n v="20160340"/>
    <n v="20.160340000000001"/>
    <s v="مرتفعة 10M - 30M"/>
    <n v="0.193"/>
    <s v="منخفض &lt; 15%"/>
    <n v="0.17"/>
    <s v="منخفض &lt; 13%"/>
    <n v="4.5"/>
    <x v="0"/>
    <n v="0.65700000000000003"/>
    <s v="مرتفع &gt; 60%"/>
    <n v="33524783"/>
    <n v="33.524782999999999"/>
    <s v="ممتاز ≥ 30M"/>
    <n v="37117840"/>
    <n v="37.117840000000001"/>
    <s v="عالية جدًا ≥ 30M"/>
    <n v="40583772"/>
    <n v="40.583772000000003"/>
    <s v="عالية جدًا ≥ 30M"/>
    <n v="0.12"/>
    <s v="منخفضة &lt; 11%"/>
    <n v="5.0000000000000017E-2"/>
    <s v="استثمار جيد"/>
    <n v="0.44308439560439561"/>
    <s v="مرتفع"/>
    <n v="20160340"/>
    <n v="20.160340000000001"/>
    <s v="مرتفع"/>
    <n v="0.44308439560439561"/>
    <s v="مرتفع جدًا"/>
    <n v="0.81577670329670326"/>
    <s v="مرتفع جدًا"/>
    <n v="1"/>
    <x v="1"/>
    <x v="1"/>
    <n v="3"/>
    <n v="5"/>
    <n v="5"/>
    <n v="1"/>
    <x v="1"/>
    <n v="23"/>
    <x v="1"/>
    <n v="104.37993299999999"/>
    <s v="104.4 Mn"/>
    <n v="97.907763000000003"/>
    <s v="97.9 Mn"/>
    <n v="0.8"/>
    <s v="800 Thousand"/>
    <n v="5.6721700000000004"/>
  </r>
  <r>
    <n v="62"/>
    <s v="Emergency Medicine Institute in Riyadh"/>
    <x v="61"/>
    <x v="6"/>
    <x v="0"/>
    <x v="1"/>
    <n v="65"/>
    <x v="0"/>
    <n v="22136388"/>
    <x v="1"/>
    <n v="18347400"/>
    <x v="0"/>
    <n v="550000"/>
    <s v="متوسطة 500K - 2M"/>
    <n v="3238988"/>
    <s v="متوسط 1M - 10M"/>
    <n v="28174080"/>
    <n v="28.17408"/>
    <s v="متوسطة 10M - 50M"/>
    <n v="24794618"/>
    <n v="24.794618"/>
    <x v="2"/>
    <n v="3379462"/>
    <n v="3.3794620000000002"/>
    <s v="متوسطة 2M - 10M"/>
    <n v="0.153"/>
    <s v="منخفض &lt; 15%"/>
    <n v="0.12"/>
    <s v="منخفض &lt; 13%"/>
    <n v="4.9000000000000004"/>
    <x v="0"/>
    <n v="0.73399999999999999"/>
    <s v="مرتفع &gt; 60%"/>
    <n v="3613928"/>
    <n v="3.613928"/>
    <s v="متوسط 2M - 10M"/>
    <n v="24018467"/>
    <n v="24.018467000000001"/>
    <s v="مرتفعة 10M - 30M"/>
    <n v="25152847"/>
    <n v="25.152847000000001"/>
    <s v="مرتفعة 10M - 30M"/>
    <n v="0.12"/>
    <s v="منخفضة &lt; 11%"/>
    <n v="0"/>
    <s v="في طور التحسن"/>
    <n v="0.1199493293126164"/>
    <s v="منخفض"/>
    <n v="3379462"/>
    <n v="3.3794620000000002"/>
    <s v="منخفض"/>
    <n v="0.1199493293126164"/>
    <s v="منخفض"/>
    <n v="0.85250226449275357"/>
    <s v="مرتفع جدًا"/>
    <n v="3"/>
    <x v="2"/>
    <x v="2"/>
    <n v="3"/>
    <n v="3"/>
    <n v="3"/>
    <n v="1"/>
    <x v="1"/>
    <n v="18"/>
    <x v="2"/>
    <n v="22.136388"/>
    <s v="22.1 Mn"/>
    <n v="18.3474"/>
    <s v="18.3 Mn"/>
    <n v="0.55000000000000004"/>
    <s v="550 Thousand"/>
    <n v="3.238988"/>
  </r>
  <r>
    <n v="63"/>
    <s v="Specialized Training Institute"/>
    <x v="62"/>
    <x v="6"/>
    <x v="0"/>
    <x v="0"/>
    <n v="11"/>
    <x v="2"/>
    <n v="2563937"/>
    <x v="0"/>
    <n v="1906950"/>
    <x v="0"/>
    <n v="210000"/>
    <s v="منخفضة &lt; 500K"/>
    <n v="656987"/>
    <s v="منخفض &lt; 1M"/>
    <n v="3530400"/>
    <n v="3.5304000000000002"/>
    <s v="منخفضة &lt; 10M"/>
    <n v="2681280"/>
    <n v="2.6812800000000001"/>
    <x v="0"/>
    <n v="849120"/>
    <n v="0.84911999999999999"/>
    <s v="منخفضة &lt; 2M"/>
    <n v="0.33100000000000002"/>
    <s v="منخفض &lt; 15%"/>
    <n v="0.22"/>
    <s v="منخفض &lt; 13%"/>
    <n v="3.2"/>
    <x v="0"/>
    <n v="0.38800000000000001"/>
    <s v="منخفض &lt; 40%"/>
    <n v="2173889"/>
    <n v="2.173889"/>
    <s v="متوسط 2M - 10M"/>
    <n v="1318120"/>
    <n v="1.31812"/>
    <s v="منخفضة &lt; 2M"/>
    <n v="1470173"/>
    <n v="1.470173"/>
    <s v="منخفضة جدًا &lt; 2M"/>
    <n v="0.1"/>
    <s v="منخفضة &lt; 11%"/>
    <n v="0.12"/>
    <s v="استثمار جيد"/>
    <n v="0.24051665533650579"/>
    <s v="متوسط"/>
    <n v="849120"/>
    <n v="0.84911999999999999"/>
    <s v="منخفض"/>
    <n v="0.24051665533650579"/>
    <s v="معتدل"/>
    <n v="0.37336279175164289"/>
    <s v="معتدل"/>
    <n v="4"/>
    <x v="2"/>
    <x v="0"/>
    <n v="4"/>
    <n v="4"/>
    <n v="4"/>
    <n v="3"/>
    <x v="0"/>
    <n v="24"/>
    <x v="1"/>
    <n v="2.5639370000000001"/>
    <s v="2.6 Mn"/>
    <n v="1.9069499999999999"/>
    <s v="1.9 Mn"/>
    <n v="0.21"/>
    <s v="210 Thousand"/>
    <n v="0.65698699999999999"/>
  </r>
  <r>
    <n v="64"/>
    <s v="International Schools Complex in Al-Dawadmi"/>
    <x v="63"/>
    <x v="6"/>
    <x v="6"/>
    <x v="1"/>
    <n v="110"/>
    <x v="1"/>
    <n v="25463744"/>
    <x v="1"/>
    <n v="23817900"/>
    <x v="1"/>
    <n v="400000"/>
    <s v="منخفضة &lt; 500K"/>
    <n v="2058844"/>
    <s v="متوسط 1M - 10M"/>
    <n v="8736500"/>
    <n v="8.7364999999999995"/>
    <s v="منخفضة &lt; 10M"/>
    <n v="4629510"/>
    <n v="4.6295099999999998"/>
    <x v="0"/>
    <n v="4106990"/>
    <n v="4.1069899999999997"/>
    <s v="متوسطة 2M - 10M"/>
    <n v="0.161"/>
    <s v="منخفض &lt; 15%"/>
    <n v="0.14000000000000001"/>
    <s v="منخفض &lt; 13%"/>
    <n v="3.5"/>
    <x v="0"/>
    <n v="0.42499999999999999"/>
    <s v="متوسط 40% - 60%"/>
    <n v="5493374"/>
    <n v="5.4933740000000002"/>
    <s v="متوسط 2M - 10M"/>
    <n v="6662450"/>
    <n v="6.6624499999999998"/>
    <s v="متوسطة 2M - 10M"/>
    <n v="7389021"/>
    <n v="7.3890209999999996"/>
    <s v="متوسطة 2M - 10M"/>
    <n v="0.12"/>
    <s v="منخفضة &lt; 11%"/>
    <n v="2.0000000000000021E-2"/>
    <s v="استثمار جيد"/>
    <n v="0.47009557603159158"/>
    <s v="مرتفع جدًا"/>
    <n v="4106990"/>
    <n v="4.1069899999999997"/>
    <s v="منخفض"/>
    <n v="0.47009557603159158"/>
    <s v="مرتفع جدًا"/>
    <n v="0.76259943913466488"/>
    <s v="مرتفع جدًا"/>
    <n v="4"/>
    <x v="2"/>
    <x v="2"/>
    <n v="4"/>
    <n v="5"/>
    <n v="5"/>
    <n v="3"/>
    <x v="1"/>
    <n v="25"/>
    <x v="1"/>
    <n v="25.463743999999998"/>
    <s v="25.5 Mn"/>
    <n v="23.817900000000002"/>
    <s v="23.8 Mn"/>
    <n v="0.4"/>
    <s v="400 Thousand"/>
    <n v="2.0588440000000001"/>
  </r>
  <r>
    <n v="65"/>
    <s v="Private Hospital with a Capacity of 100 Beds"/>
    <x v="64"/>
    <x v="3"/>
    <x v="0"/>
    <x v="0"/>
    <n v="9"/>
    <x v="2"/>
    <n v="1655270"/>
    <x v="0"/>
    <n v="1203820"/>
    <x v="0"/>
    <n v="90000"/>
    <s v="منخفضة &lt; 500K"/>
    <n v="362450"/>
    <s v="منخفض &lt; 1M"/>
    <n v="2385025"/>
    <n v="2.3850250000000002"/>
    <s v="منخفضة &lt; 10M"/>
    <n v="1634955"/>
    <n v="1.6349549999999999"/>
    <x v="0"/>
    <n v="750070"/>
    <n v="0.75007000000000001"/>
    <s v="منخفضة &lt; 2M"/>
    <n v="0.45300000000000001"/>
    <s v="منخفض &lt; 15%"/>
    <n v="0.26"/>
    <s v="منخفض &lt; 13%"/>
    <n v="2.8"/>
    <x v="2"/>
    <n v="0.311"/>
    <s v="منخفض &lt; 40%"/>
    <n v="1324475"/>
    <n v="1.3244750000000001"/>
    <s v="منخفض &lt; 2M"/>
    <n v="1102675"/>
    <n v="1.1026750000000001"/>
    <s v="منخفضة &lt; 2M"/>
    <n v="1240032"/>
    <n v="1.240032"/>
    <s v="منخفضة جدًا &lt; 2M"/>
    <n v="0.1"/>
    <s v="منخفضة &lt; 11%"/>
    <n v="0.16"/>
    <s v="استثمار جيد"/>
    <n v="0.31449146235364411"/>
    <s v="مرتفع"/>
    <n v="750070"/>
    <n v="0.75007000000000001"/>
    <s v="منخفض"/>
    <n v="0.31449146235364411"/>
    <s v="مرتفع"/>
    <n v="0.4623326799509439"/>
    <s v="مرتفع"/>
    <n v="5"/>
    <x v="2"/>
    <x v="0"/>
    <n v="5"/>
    <n v="5"/>
    <n v="5"/>
    <n v="3"/>
    <x v="1"/>
    <n v="28"/>
    <x v="0"/>
    <n v="1.65527"/>
    <s v="1.7 Mn"/>
    <n v="1.2038199999999999"/>
    <s v="1.2 Mn"/>
    <n v="0.09"/>
    <s v="90 Thousand"/>
    <n v="0.36244999999999999"/>
  </r>
  <r>
    <n v="66"/>
    <s v="Medical Clinics Complex"/>
    <x v="65"/>
    <x v="3"/>
    <x v="0"/>
    <x v="1"/>
    <n v="245"/>
    <x v="3"/>
    <n v="208000000"/>
    <x v="2"/>
    <n v="195200000"/>
    <x v="2"/>
    <n v="1000000"/>
    <s v="متوسطة 500K - 2M"/>
    <n v="11800000"/>
    <s v="مرتفع ≥ 10M"/>
    <n v="48000000"/>
    <n v="48"/>
    <s v="متوسطة 10M - 50M"/>
    <n v="37600000"/>
    <n v="37.6"/>
    <x v="2"/>
    <n v="10400000"/>
    <n v="10.4"/>
    <s v="مرتفعة 10M - 30M"/>
    <n v="0.25"/>
    <s v="منخفض &lt; 15%"/>
    <n v="0.18"/>
    <s v="منخفض &lt; 13%"/>
    <n v="4"/>
    <x v="0"/>
    <n v="0.5"/>
    <s v="متوسط 40% - 60%"/>
    <n v="21000000"/>
    <n v="21"/>
    <s v="مرتفع 10M - 30M"/>
    <n v="16500000"/>
    <n v="16.5"/>
    <s v="مرتفعة 10M - 30M"/>
    <n v="19500000"/>
    <n v="19.5"/>
    <s v="مرتفعة 10M - 30M"/>
    <n v="0.12"/>
    <s v="منخفضة &lt; 11%"/>
    <n v="0.06"/>
    <s v="استثمار جيد"/>
    <n v="0.2166666666666667"/>
    <s v="متوسط"/>
    <n v="10400000"/>
    <n v="10.4"/>
    <s v="معتدل"/>
    <n v="0.2166666666666667"/>
    <s v="معتدل"/>
    <n v="0.34375"/>
    <s v="معتدل"/>
    <n v="1"/>
    <x v="1"/>
    <x v="1"/>
    <n v="4"/>
    <n v="4"/>
    <n v="4"/>
    <n v="1"/>
    <x v="0"/>
    <n v="21"/>
    <x v="1"/>
    <n v="208"/>
    <s v="208. Mn"/>
    <n v="195.2"/>
    <s v="195.2 Mn"/>
    <n v="1"/>
    <s v="1.0 Mn"/>
    <n v="11.8"/>
  </r>
  <r>
    <n v="67"/>
    <s v="A specialized Eye Hospital"/>
    <x v="66"/>
    <x v="3"/>
    <x v="0"/>
    <x v="1"/>
    <n v="65"/>
    <x v="0"/>
    <n v="28962380"/>
    <x v="1"/>
    <n v="26732456"/>
    <x v="1"/>
    <n v="200000"/>
    <s v="منخفضة &lt; 500K"/>
    <n v="2024924"/>
    <s v="متوسط 1M - 10M"/>
    <n v="13000000"/>
    <n v="13"/>
    <s v="متوسطة 10M - 50M"/>
    <n v="9360000"/>
    <n v="9.36"/>
    <x v="1"/>
    <n v="3640000"/>
    <n v="3.64"/>
    <s v="متوسطة 2M - 10M"/>
    <n v="0.13"/>
    <s v="منخفض &lt; 15%"/>
    <n v="0.15"/>
    <s v="منخفض &lt; 13%"/>
    <n v="5.5"/>
    <x v="1"/>
    <n v="0.59"/>
    <s v="متوسط 40% - 60%"/>
    <n v="2800000"/>
    <n v="2.8"/>
    <s v="متوسط 2M - 10M"/>
    <n v="3400000"/>
    <n v="3.4"/>
    <s v="متوسطة 2M - 10M"/>
    <n v="4000000"/>
    <n v="4"/>
    <s v="متوسطة 2M - 10M"/>
    <n v="0.12"/>
    <s v="منخفضة &lt; 11%"/>
    <n v="0.03"/>
    <s v="استثمار جيد"/>
    <n v="0.28000000000000003"/>
    <s v="متوسط"/>
    <n v="3640000"/>
    <n v="3.64"/>
    <s v="منخفض"/>
    <n v="0.28000000000000003"/>
    <s v="معتدل"/>
    <n v="0.26153846153846161"/>
    <s v="معتدل"/>
    <n v="2"/>
    <x v="1"/>
    <x v="2"/>
    <n v="3"/>
    <n v="5"/>
    <n v="5"/>
    <n v="1"/>
    <x v="3"/>
    <n v="20"/>
    <x v="1"/>
    <n v="28.96238"/>
    <s v="29. Mn"/>
    <n v="26.732455999999999"/>
    <s v="26.7 Mn"/>
    <n v="0.2"/>
    <s v="200 Thousand"/>
    <n v="2.0249239999999999"/>
  </r>
  <r>
    <n v="68"/>
    <s v="Optical Shop for Prescription Glasses and Sunglasses"/>
    <x v="67"/>
    <x v="3"/>
    <x v="0"/>
    <x v="0"/>
    <n v="24"/>
    <x v="2"/>
    <n v="15260000"/>
    <x v="0"/>
    <n v="13700000"/>
    <x v="0"/>
    <n v="100000"/>
    <s v="منخفضة &lt; 500K"/>
    <n v="1460000"/>
    <s v="متوسط 1M - 10M"/>
    <n v="5100000"/>
    <n v="5.0999999999999996"/>
    <s v="منخفضة &lt; 10M"/>
    <n v="3900000"/>
    <n v="3.9"/>
    <x v="0"/>
    <n v="1200000"/>
    <n v="1.2"/>
    <s v="منخفضة &lt; 2M"/>
    <n v="0.11"/>
    <s v="منخفض &lt; 15%"/>
    <n v="0.12"/>
    <s v="منخفض &lt; 13%"/>
    <n v="5.8"/>
    <x v="1"/>
    <n v="0.61"/>
    <s v="مرتفع &gt; 60%"/>
    <n v="950000"/>
    <n v="0.95"/>
    <s v="منخفض &lt; 2M"/>
    <n v="1150000"/>
    <n v="1.1499999999999999"/>
    <s v="منخفضة &lt; 2M"/>
    <n v="1350000"/>
    <n v="1.35"/>
    <s v="منخفضة جدًا &lt; 2M"/>
    <n v="0.1"/>
    <s v="منخفضة &lt; 11%"/>
    <n v="1.999999999999999E-2"/>
    <s v="استثمار جيد"/>
    <n v="0.23529411764705879"/>
    <s v="متوسط"/>
    <n v="1200000"/>
    <n v="1.2"/>
    <s v="منخفض"/>
    <n v="0.23529411764705879"/>
    <s v="معتدل"/>
    <n v="0.2254901960784314"/>
    <s v="منخفض"/>
    <n v="2"/>
    <x v="1"/>
    <x v="2"/>
    <n v="3"/>
    <n v="4"/>
    <n v="4"/>
    <n v="1"/>
    <x v="3"/>
    <n v="18"/>
    <x v="2"/>
    <n v="15.26"/>
    <s v="15.3 Mn"/>
    <n v="13.7"/>
    <s v="13.7 Mn"/>
    <n v="0.1"/>
    <s v="100 Thousand"/>
    <n v="1.46"/>
  </r>
  <r>
    <n v="69"/>
    <s v="Support Services Area (Logistics)"/>
    <x v="68"/>
    <x v="8"/>
    <x v="0"/>
    <x v="0"/>
    <n v="7"/>
    <x v="2"/>
    <n v="850000"/>
    <x v="0"/>
    <n v="700000"/>
    <x v="0"/>
    <n v="50000"/>
    <s v="منخفضة &lt; 500K"/>
    <n v="100000"/>
    <s v="منخفض &lt; 1M"/>
    <n v="2700000"/>
    <n v="2.7"/>
    <s v="منخفضة &lt; 10M"/>
    <n v="1800000"/>
    <n v="1.8"/>
    <x v="0"/>
    <n v="900000"/>
    <n v="0.9"/>
    <s v="منخفضة &lt; 2M"/>
    <n v="0.35"/>
    <s v="منخفض &lt; 15%"/>
    <n v="0.22"/>
    <s v="منخفض &lt; 13%"/>
    <n v="2.9"/>
    <x v="2"/>
    <n v="0.44"/>
    <s v="متوسط 40% - 60%"/>
    <n v="1230000"/>
    <n v="1.23"/>
    <s v="منخفض &lt; 2M"/>
    <n v="990000"/>
    <n v="0.99"/>
    <s v="منخفضة &lt; 2M"/>
    <n v="1130000"/>
    <n v="1.1299999999999999"/>
    <s v="منخفضة جدًا &lt; 2M"/>
    <n v="0.1"/>
    <s v="منخفضة &lt; 11%"/>
    <n v="0.12"/>
    <s v="استثمار جيد"/>
    <n v="0.33333333333333331"/>
    <s v="مرتفع"/>
    <n v="900000"/>
    <n v="0.9"/>
    <s v="منخفض"/>
    <n v="0.33333333333333331"/>
    <s v="مرتفع"/>
    <n v="0.36666666666666659"/>
    <s v="معتدل"/>
    <n v="8"/>
    <x v="0"/>
    <x v="0"/>
    <n v="5"/>
    <n v="5"/>
    <n v="5"/>
    <n v="4"/>
    <x v="0"/>
    <n v="28"/>
    <x v="0"/>
    <n v="0.85"/>
    <s v="0.9 Mn"/>
    <n v="0.7"/>
    <s v="0.7 Mn"/>
    <n v="0.05"/>
    <s v="50 Thousand"/>
    <n v="0.1"/>
  </r>
  <r>
    <n v="70"/>
    <s v="Refrigerated and Frozen Storage Warehouses"/>
    <x v="69"/>
    <x v="8"/>
    <x v="0"/>
    <x v="1"/>
    <n v="32"/>
    <x v="0"/>
    <n v="15480000"/>
    <x v="0"/>
    <n v="14280000"/>
    <x v="0"/>
    <n v="200000"/>
    <s v="منخفضة &lt; 500K"/>
    <n v="1000000"/>
    <s v="متوسط 1M - 10M"/>
    <n v="6100000"/>
    <n v="6.1"/>
    <s v="منخفضة &lt; 10M"/>
    <n v="4300000"/>
    <n v="4.3"/>
    <x v="0"/>
    <n v="1800000"/>
    <n v="1.8"/>
    <s v="منخفضة &lt; 2M"/>
    <n v="0.18"/>
    <s v="منخفض &lt; 15%"/>
    <n v="0.17"/>
    <s v="منخفض &lt; 13%"/>
    <n v="4.4000000000000004"/>
    <x v="0"/>
    <n v="0.49"/>
    <s v="متوسط 40% - 60%"/>
    <n v="2700000"/>
    <n v="2.7"/>
    <s v="متوسط 2M - 10M"/>
    <n v="1650000"/>
    <n v="1.65"/>
    <s v="منخفضة &lt; 2M"/>
    <n v="1870000"/>
    <n v="1.87"/>
    <s v="منخفضة جدًا &lt; 2M"/>
    <n v="0.12"/>
    <s v="منخفضة &lt; 11%"/>
    <n v="5.0000000000000017E-2"/>
    <s v="استثمار جيد"/>
    <n v="0.29508196721311469"/>
    <s v="متوسط"/>
    <n v="1800000"/>
    <n v="1.8"/>
    <s v="منخفض"/>
    <n v="0.29508196721311469"/>
    <s v="معتدل"/>
    <n v="0.27049180327868849"/>
    <s v="معتدل"/>
    <n v="2"/>
    <x v="1"/>
    <x v="1"/>
    <n v="3"/>
    <n v="5"/>
    <n v="5"/>
    <n v="1"/>
    <x v="3"/>
    <n v="21"/>
    <x v="1"/>
    <n v="15.48"/>
    <s v="15.5 Mn"/>
    <n v="14.28"/>
    <s v="14.3 Mn"/>
    <n v="0.2"/>
    <s v="200 Thousand"/>
    <n v="1"/>
  </r>
  <r>
    <n v="71"/>
    <s v="Logistics Transportation Company"/>
    <x v="70"/>
    <x v="8"/>
    <x v="0"/>
    <x v="1"/>
    <n v="27"/>
    <x v="0"/>
    <n v="13650000"/>
    <x v="0"/>
    <n v="12000000"/>
    <x v="0"/>
    <n v="250000"/>
    <s v="منخفضة &lt; 500K"/>
    <n v="1400000"/>
    <s v="متوسط 1M - 10M"/>
    <n v="5600000"/>
    <n v="5.6"/>
    <s v="منخفضة &lt; 10M"/>
    <n v="3900000"/>
    <n v="3.9"/>
    <x v="0"/>
    <n v="1700000"/>
    <n v="1.7"/>
    <s v="منخفضة &lt; 2M"/>
    <n v="0.19"/>
    <s v="منخفض &lt; 15%"/>
    <n v="0.16"/>
    <s v="منخفض &lt; 13%"/>
    <n v="4"/>
    <x v="0"/>
    <n v="0.46"/>
    <s v="متوسط 40% - 60%"/>
    <n v="2550000"/>
    <n v="2.5499999999999998"/>
    <s v="متوسط 2M - 10M"/>
    <n v="1450000"/>
    <n v="1.45"/>
    <s v="منخفضة &lt; 2M"/>
    <n v="1680000"/>
    <n v="1.68"/>
    <s v="منخفضة جدًا &lt; 2M"/>
    <n v="0.12"/>
    <s v="منخفضة &lt; 11%"/>
    <n v="4.0000000000000008E-2"/>
    <s v="استثمار جيد"/>
    <n v="0.30357142857142849"/>
    <s v="مرتفع"/>
    <n v="1700000"/>
    <n v="1.7"/>
    <s v="منخفض"/>
    <n v="0.30357142857142849"/>
    <s v="مرتفع"/>
    <n v="0.25892857142857151"/>
    <s v="معتدل"/>
    <n v="2"/>
    <x v="1"/>
    <x v="1"/>
    <n v="4"/>
    <n v="5"/>
    <n v="5"/>
    <n v="1"/>
    <x v="3"/>
    <n v="22"/>
    <x v="1"/>
    <n v="13.65"/>
    <s v="13.7 Mn"/>
    <n v="12"/>
    <s v="12. Mn"/>
    <n v="0.25"/>
    <s v="250 Thousand"/>
    <n v="1.4"/>
  </r>
  <r>
    <n v="72"/>
    <s v="Specialized Industrial Complex Area"/>
    <x v="71"/>
    <x v="8"/>
    <x v="0"/>
    <x v="0"/>
    <n v="20"/>
    <x v="2"/>
    <n v="9420000"/>
    <x v="0"/>
    <n v="8200000"/>
    <x v="0"/>
    <n v="180000"/>
    <s v="منخفضة &lt; 500K"/>
    <n v="1040000"/>
    <s v="متوسط 1M - 10M"/>
    <n v="4200000"/>
    <n v="4.2"/>
    <s v="منخفضة &lt; 10M"/>
    <n v="3100000"/>
    <n v="3.1"/>
    <x v="0"/>
    <n v="1100000"/>
    <n v="1.1000000000000001"/>
    <s v="منخفضة &lt; 2M"/>
    <n v="0.21"/>
    <s v="منخفض &lt; 15%"/>
    <n v="0.18"/>
    <s v="منخفض &lt; 13%"/>
    <n v="3.8"/>
    <x v="0"/>
    <n v="0.42"/>
    <s v="متوسط 40% - 60%"/>
    <n v="1950000"/>
    <n v="1.95"/>
    <s v="منخفض &lt; 2M"/>
    <n v="1220000"/>
    <n v="1.22"/>
    <s v="منخفضة &lt; 2M"/>
    <n v="1410000"/>
    <n v="1.41"/>
    <s v="منخفضة جدًا &lt; 2M"/>
    <n v="0.1"/>
    <s v="منخفضة &lt; 11%"/>
    <n v="7.9999999999999988E-2"/>
    <s v="استثمار جيد"/>
    <n v="0.26190476190476192"/>
    <s v="متوسط"/>
    <n v="1100000"/>
    <n v="1.1000000000000001"/>
    <s v="منخفض"/>
    <n v="0.26190476190476192"/>
    <s v="معتدل"/>
    <n v="0.2904761904761905"/>
    <s v="معتدل"/>
    <n v="2"/>
    <x v="1"/>
    <x v="1"/>
    <n v="4"/>
    <n v="5"/>
    <n v="5"/>
    <n v="1"/>
    <x v="3"/>
    <n v="22"/>
    <x v="1"/>
    <n v="9.42"/>
    <s v="9.4 Mn"/>
    <n v="8.1999999999999993"/>
    <s v="8.2 Mn"/>
    <n v="0.18"/>
    <s v="180 Thousand"/>
    <n v="1.04"/>
  </r>
  <r>
    <n v="73"/>
    <s v="Air-Conditioned Greenhouses"/>
    <x v="72"/>
    <x v="5"/>
    <x v="0"/>
    <x v="1"/>
    <n v="34"/>
    <x v="0"/>
    <n v="17300000"/>
    <x v="0"/>
    <n v="15400000"/>
    <x v="0"/>
    <n v="250000"/>
    <s v="منخفضة &lt; 500K"/>
    <n v="1670000"/>
    <s v="متوسط 1M - 10M"/>
    <n v="6900000"/>
    <n v="6.9"/>
    <s v="منخفضة &lt; 10M"/>
    <n v="4800000"/>
    <n v="4.8"/>
    <x v="0"/>
    <n v="2100000"/>
    <n v="2.1"/>
    <s v="متوسطة 2M - 10M"/>
    <n v="0.2"/>
    <s v="منخفض &lt; 15%"/>
    <n v="0.19"/>
    <s v="منخفض &lt; 13%"/>
    <n v="3.7"/>
    <x v="0"/>
    <n v="0.38"/>
    <s v="منخفض &lt; 40%"/>
    <n v="3100000"/>
    <n v="3.1"/>
    <s v="متوسط 2M - 10M"/>
    <n v="1720000"/>
    <n v="1.72"/>
    <s v="منخفضة &lt; 2M"/>
    <n v="1980000"/>
    <n v="1.98"/>
    <s v="منخفضة جدًا &lt; 2M"/>
    <n v="0.12"/>
    <s v="منخفضة &lt; 11%"/>
    <n v="7.0000000000000007E-2"/>
    <s v="استثمار جيد"/>
    <n v="0.30434782608695649"/>
    <s v="مرتفع"/>
    <n v="2100000"/>
    <n v="2.1"/>
    <s v="منخفض"/>
    <n v="0.30434782608695649"/>
    <s v="مرتفع"/>
    <n v="0.24927536231884059"/>
    <s v="منخفض"/>
    <n v="2"/>
    <x v="1"/>
    <x v="1"/>
    <n v="4"/>
    <n v="5"/>
    <n v="5"/>
    <n v="1"/>
    <x v="3"/>
    <n v="22"/>
    <x v="1"/>
    <n v="17.3"/>
    <s v="17.3 Mn"/>
    <n v="15.4"/>
    <s v="15.4 Mn"/>
    <n v="0.25"/>
    <s v="250 Thousand"/>
    <n v="1.67"/>
  </r>
  <r>
    <n v="74"/>
    <s v="Mushroom Cultivation Project"/>
    <x v="73"/>
    <x v="5"/>
    <x v="0"/>
    <x v="0"/>
    <n v="15"/>
    <x v="2"/>
    <n v="7450000"/>
    <x v="0"/>
    <n v="6300000"/>
    <x v="0"/>
    <n v="120000"/>
    <s v="منخفضة &lt; 500K"/>
    <n v="1030000"/>
    <s v="متوسط 1M - 10M"/>
    <n v="2900000"/>
    <n v="2.9"/>
    <s v="منخفضة &lt; 10M"/>
    <n v="2100000"/>
    <n v="2.1"/>
    <x v="0"/>
    <n v="800000"/>
    <n v="0.8"/>
    <s v="منخفضة &lt; 2M"/>
    <n v="0.18"/>
    <s v="منخفض &lt; 15%"/>
    <n v="0.16"/>
    <s v="منخفض &lt; 13%"/>
    <n v="4.0999999999999996"/>
    <x v="0"/>
    <n v="0.52"/>
    <s v="متوسط 40% - 60%"/>
    <n v="1420000"/>
    <n v="1.42"/>
    <s v="منخفض &lt; 2M"/>
    <n v="980000"/>
    <n v="0.98"/>
    <s v="منخفضة &lt; 2M"/>
    <n v="1130000"/>
    <n v="1.1299999999999999"/>
    <s v="منخفضة جدًا &lt; 2M"/>
    <n v="0.1"/>
    <s v="منخفضة &lt; 11%"/>
    <n v="0.06"/>
    <s v="استثمار جيد"/>
    <n v="0.27586206896551718"/>
    <s v="متوسط"/>
    <n v="800000"/>
    <n v="0.8"/>
    <s v="منخفض"/>
    <n v="0.27586206896551718"/>
    <s v="معتدل"/>
    <n v="0.33793103448275857"/>
    <s v="معتدل"/>
    <n v="2"/>
    <x v="1"/>
    <x v="1"/>
    <n v="3"/>
    <n v="5"/>
    <n v="5"/>
    <n v="1"/>
    <x v="0"/>
    <n v="22"/>
    <x v="1"/>
    <n v="7.45"/>
    <s v="7.5 Mn"/>
    <n v="6.3"/>
    <s v="6.3 Mn"/>
    <n v="0.12"/>
    <s v="120 Thousand"/>
    <n v="1.03"/>
  </r>
  <r>
    <n v="75"/>
    <s v="Cultivation of Truffle Mushrooms"/>
    <x v="74"/>
    <x v="5"/>
    <x v="0"/>
    <x v="0"/>
    <n v="18"/>
    <x v="2"/>
    <n v="6890000"/>
    <x v="0"/>
    <n v="6100000"/>
    <x v="0"/>
    <n v="110000"/>
    <s v="منخفضة &lt; 500K"/>
    <n v="680000"/>
    <s v="منخفض &lt; 1M"/>
    <n v="2650000"/>
    <n v="2.65"/>
    <s v="منخفضة &lt; 10M"/>
    <n v="1900000"/>
    <n v="1.9"/>
    <x v="0"/>
    <n v="750000"/>
    <n v="0.75"/>
    <s v="منخفضة &lt; 2M"/>
    <n v="0.17"/>
    <s v="منخفض &lt; 15%"/>
    <n v="0.15"/>
    <s v="منخفض &lt; 13%"/>
    <n v="4.3"/>
    <x v="0"/>
    <n v="0.49"/>
    <s v="متوسط 40% - 60%"/>
    <n v="1290000"/>
    <n v="1.29"/>
    <s v="منخفض &lt; 2M"/>
    <n v="930000"/>
    <n v="0.93"/>
    <s v="منخفضة &lt; 2M"/>
    <n v="1070000"/>
    <n v="1.07"/>
    <s v="منخفضة جدًا &lt; 2M"/>
    <n v="0.1"/>
    <s v="منخفضة &lt; 11%"/>
    <n v="4.9999999999999989E-2"/>
    <s v="استثمار جيد"/>
    <n v="0.28301886792452829"/>
    <s v="متوسط"/>
    <n v="750000"/>
    <n v="0.75"/>
    <s v="منخفض"/>
    <n v="0.28301886792452829"/>
    <s v="معتدل"/>
    <n v="0.35094339622641513"/>
    <s v="معتدل"/>
    <n v="3"/>
    <x v="2"/>
    <x v="2"/>
    <n v="3"/>
    <n v="5"/>
    <n v="5"/>
    <n v="1"/>
    <x v="0"/>
    <n v="21"/>
    <x v="1"/>
    <n v="6.89"/>
    <s v="6.9 Mn"/>
    <n v="6.1"/>
    <s v="6.1 Mn"/>
    <n v="0.11"/>
    <s v="110 Thousand"/>
    <n v="0.68"/>
  </r>
  <r>
    <n v="76"/>
    <s v="Green Fodder (Barley Planting) Cultivation"/>
    <x v="75"/>
    <x v="5"/>
    <x v="0"/>
    <x v="2"/>
    <n v="132"/>
    <x v="1"/>
    <n v="81576339"/>
    <x v="1"/>
    <n v="62955086"/>
    <x v="1"/>
    <n v="1983400"/>
    <s v="متوسطة 500K - 2M"/>
    <n v="16637853"/>
    <s v="مرتفع ≥ 10M"/>
    <n v="152791234"/>
    <n v="152.791234"/>
    <s v="ضخمة ≥ 100M"/>
    <n v="113222517"/>
    <n v="113.222517"/>
    <x v="3"/>
    <n v="39568717"/>
    <n v="39.568716999999999"/>
    <s v="ضخمة ≥ 30M"/>
    <n v="0.49"/>
    <s v="منخفض &lt; 15%"/>
    <n v="0.15"/>
    <s v="منخفض &lt; 13%"/>
    <n v="4.7"/>
    <x v="0"/>
    <n v="0.74"/>
    <s v="مرتفع &gt; 60%"/>
    <n v="37639481"/>
    <n v="37.639481000000004"/>
    <s v="ممتاز ≥ 30M"/>
    <n v="49169495"/>
    <n v="49.169494999999998"/>
    <s v="عالية جدًا ≥ 30M"/>
    <n v="61406796"/>
    <n v="61.406796"/>
    <s v="عالية جدًا ≥ 30M"/>
    <n v="0.13"/>
    <s v="منخفضة &lt; 11%"/>
    <n v="1.999999999999999E-2"/>
    <s v="استثمار جيد"/>
    <n v="0.2589724290072819"/>
    <s v="متوسط"/>
    <n v="39568717"/>
    <n v="39.568716999999999"/>
    <s v="مرتفع جدًا"/>
    <n v="0.2589724290072819"/>
    <s v="معتدل"/>
    <n v="0.32180835060210328"/>
    <s v="معتدل"/>
    <n v="2"/>
    <x v="1"/>
    <x v="2"/>
    <n v="3"/>
    <n v="5"/>
    <n v="5"/>
    <n v="1"/>
    <x v="0"/>
    <n v="21"/>
    <x v="1"/>
    <n v="81.576339000000004"/>
    <s v="81.6 Mn"/>
    <n v="62.955086000000001"/>
    <s v="63. Mn"/>
    <n v="1.9834000000000001"/>
    <s v="2.0 Mn"/>
    <n v="16.637853"/>
  </r>
  <r>
    <n v="77"/>
    <s v="Raising Camels"/>
    <x v="76"/>
    <x v="5"/>
    <x v="0"/>
    <x v="0"/>
    <n v="139"/>
    <x v="1"/>
    <n v="17050036"/>
    <x v="0"/>
    <n v="14089774"/>
    <x v="0"/>
    <n v="406197"/>
    <s v="منخفضة &lt; 500K"/>
    <n v="2554065"/>
    <s v="متوسط 1M - 10M"/>
    <n v="24421213"/>
    <n v="24.421213000000002"/>
    <s v="متوسطة 10M - 50M"/>
    <n v="15979660"/>
    <n v="15.979660000000001"/>
    <x v="1"/>
    <n v="8441553"/>
    <n v="8.4415530000000008"/>
    <s v="متوسطة 2M - 10M"/>
    <n v="0.5"/>
    <s v="منخفض &lt; 15%"/>
    <n v="0.14000000000000001"/>
    <s v="منخفض &lt; 13%"/>
    <n v="5.5"/>
    <x v="1"/>
    <n v="0.65"/>
    <s v="مرتفع &gt; 60%"/>
    <n v="8894233"/>
    <n v="8.8942329999999998"/>
    <s v="متوسط 2M - 10M"/>
    <n v="10031794"/>
    <n v="10.031794"/>
    <s v="مرتفعة 10M - 30M"/>
    <n v="12468066"/>
    <n v="12.468066"/>
    <s v="مرتفعة 10M - 30M"/>
    <n v="0.1"/>
    <s v="منخفضة &lt; 11%"/>
    <n v="4.0000000000000008E-2"/>
    <s v="استثمار جيد"/>
    <n v="0.34566477103328158"/>
    <s v="مرتفع"/>
    <n v="8441553"/>
    <n v="8.4415530000000008"/>
    <s v="معتدل"/>
    <n v="0.34566477103328158"/>
    <s v="مرتفع"/>
    <n v="0.41078197057615451"/>
    <s v="مرتفع"/>
    <n v="8"/>
    <x v="0"/>
    <x v="2"/>
    <n v="3"/>
    <n v="5"/>
    <n v="5"/>
    <n v="4"/>
    <x v="1"/>
    <n v="25"/>
    <x v="1"/>
    <n v="17.050035999999999"/>
    <s v="17.1 Mn"/>
    <n v="14.089774"/>
    <s v="14.1 Mn"/>
    <n v="0.40619699999999997"/>
    <s v="406 Thousand"/>
    <n v="2.554065"/>
  </r>
  <r>
    <n v="78"/>
    <s v="Broiler Chicken Production"/>
    <x v="77"/>
    <x v="5"/>
    <x v="0"/>
    <x v="2"/>
    <n v="177"/>
    <x v="3"/>
    <n v="61734466"/>
    <x v="1"/>
    <n v="48574959"/>
    <x v="1"/>
    <n v="1377588"/>
    <s v="متوسطة 500K - 2M"/>
    <n v="11781919"/>
    <s v="مرتفع ≥ 10M"/>
    <n v="97671328"/>
    <n v="97.671328000000003"/>
    <s v="مرتفعة 50M - 100M"/>
    <n v="62053674"/>
    <n v="62.053674000000001"/>
    <x v="2"/>
    <n v="35617654"/>
    <n v="35.617654000000002"/>
    <s v="ضخمة ≥ 30M"/>
    <n v="0.57999999999999996"/>
    <s v="منخفض &lt; 15%"/>
    <n v="0.22"/>
    <s v="منخفض &lt; 13%"/>
    <n v="3.8"/>
    <x v="0"/>
    <n v="0.64"/>
    <s v="مرتفع &gt; 60%"/>
    <n v="29163078"/>
    <n v="29.163077999999999"/>
    <s v="مرتفع 10M - 30M"/>
    <n v="44546994"/>
    <n v="44.546993999999998"/>
    <s v="عالية جدًا ≥ 30M"/>
    <n v="55483522"/>
    <n v="55.483522000000001"/>
    <s v="عالية جدًا ≥ 30M"/>
    <n v="0.13"/>
    <s v="منخفضة &lt; 11%"/>
    <n v="0.09"/>
    <s v="استثمار جيد"/>
    <n v="0.36466847261460389"/>
    <s v="مرتفع"/>
    <n v="35617654"/>
    <n v="35.617654000000002"/>
    <s v="مرتفع جدًا"/>
    <n v="0.36466847261460389"/>
    <s v="مرتفع"/>
    <n v="0.45609079872447322"/>
    <s v="مرتفع"/>
    <n v="3"/>
    <x v="2"/>
    <x v="0"/>
    <n v="4"/>
    <n v="5"/>
    <n v="5"/>
    <n v="1"/>
    <x v="1"/>
    <n v="25"/>
    <x v="1"/>
    <n v="61.734465999999998"/>
    <s v="61.7 Mn"/>
    <n v="48.574959"/>
    <s v="48.6 Mn"/>
    <n v="1.377588"/>
    <s v="1.4 Mn"/>
    <n v="11.781919"/>
  </r>
  <r>
    <n v="79"/>
    <s v="Dates Storage Warehouses"/>
    <x v="78"/>
    <x v="5"/>
    <x v="0"/>
    <x v="1"/>
    <n v="234"/>
    <x v="3"/>
    <n v="24731663"/>
    <x v="1"/>
    <n v="20294750"/>
    <x v="1"/>
    <n v="462712"/>
    <s v="منخفضة &lt; 500K"/>
    <n v="3974201"/>
    <s v="متوسط 1M - 10M"/>
    <n v="34965024"/>
    <n v="34.965024"/>
    <s v="متوسطة 10M - 50M"/>
    <n v="21284021"/>
    <n v="21.284020999999999"/>
    <x v="2"/>
    <n v="13681003"/>
    <n v="13.681003"/>
    <s v="مرتفعة 10M - 30M"/>
    <n v="0.55000000000000004"/>
    <s v="منخفض &lt; 15%"/>
    <n v="0.17"/>
    <s v="منخفض &lt; 13%"/>
    <n v="4.2"/>
    <x v="0"/>
    <n v="0.61"/>
    <s v="مرتفع &gt; 60%"/>
    <n v="7790209"/>
    <n v="7.7902089999999999"/>
    <s v="متوسط 2M - 10M"/>
    <n v="15211328"/>
    <n v="15.211328"/>
    <s v="مرتفعة 10M - 30M"/>
    <n v="19014045"/>
    <n v="19.014044999999999"/>
    <s v="مرتفعة 10M - 30M"/>
    <n v="0.12"/>
    <s v="منخفضة &lt; 11%"/>
    <n v="5.0000000000000017E-2"/>
    <s v="استثمار جيد"/>
    <n v="0.39127680850440721"/>
    <s v="مرتفع"/>
    <n v="13681003"/>
    <n v="13.681003"/>
    <s v="معتدل"/>
    <n v="0.39127680850440721"/>
    <s v="مرتفع"/>
    <n v="0.43504411722983521"/>
    <s v="مرتفع"/>
    <n v="9"/>
    <x v="0"/>
    <x v="1"/>
    <n v="3"/>
    <n v="5"/>
    <n v="5"/>
    <n v="5"/>
    <x v="1"/>
    <n v="27"/>
    <x v="0"/>
    <n v="24.731663000000001"/>
    <s v="24.7 Mn"/>
    <n v="20.294750000000001"/>
    <s v="20.3 Mn"/>
    <n v="0.46271200000000001"/>
    <s v="463 Thousand"/>
    <n v="3.9742009999999999"/>
  </r>
  <r>
    <n v="80"/>
    <s v="Date Product Marketing Company"/>
    <x v="79"/>
    <x v="5"/>
    <x v="0"/>
    <x v="1"/>
    <n v="164"/>
    <x v="3"/>
    <n v="18674751"/>
    <x v="0"/>
    <n v="13440011"/>
    <x v="0"/>
    <n v="521957"/>
    <s v="متوسطة 500K - 2M"/>
    <n v="4712783"/>
    <s v="متوسط 1M - 10M"/>
    <n v="37330470"/>
    <n v="37.330469999999998"/>
    <s v="متوسطة 10M - 50M"/>
    <n v="23150069"/>
    <n v="23.150068999999998"/>
    <x v="2"/>
    <n v="14180401"/>
    <n v="14.180401"/>
    <s v="مرتفعة 10M - 30M"/>
    <n v="0.76"/>
    <s v="منخفض &lt; 15%"/>
    <n v="0.24"/>
    <s v="منخفض &lt; 13%"/>
    <n v="5.8"/>
    <x v="1"/>
    <n v="0.62"/>
    <s v="مرتفع &gt; 60%"/>
    <n v="9548279"/>
    <n v="9.5482790000000008"/>
    <s v="متوسط 2M - 10M"/>
    <n v="15455315"/>
    <n v="15.455315000000001"/>
    <s v="مرتفعة 10M - 30M"/>
    <n v="18223208"/>
    <n v="18.223208"/>
    <s v="مرتفعة 10M - 30M"/>
    <n v="0.12"/>
    <s v="منخفضة &lt; 11%"/>
    <n v="0.12"/>
    <s v="استثمار جيد"/>
    <n v="0.37986130364819942"/>
    <s v="مرتفع"/>
    <n v="14180401"/>
    <n v="14.180401"/>
    <s v="معتدل"/>
    <n v="0.37986130364819942"/>
    <s v="مرتفع"/>
    <n v="0.41401340513526891"/>
    <s v="مرتفع"/>
    <n v="9"/>
    <x v="0"/>
    <x v="0"/>
    <n v="3"/>
    <n v="5"/>
    <n v="5"/>
    <n v="5"/>
    <x v="1"/>
    <n v="28"/>
    <x v="0"/>
    <n v="18.674751000000001"/>
    <s v="18.7 Mn"/>
    <n v="13.440011"/>
    <s v="13.4 Mn"/>
    <n v="0.521957"/>
    <s v="522 Thousand"/>
    <n v="4.7127829999999999"/>
  </r>
  <r>
    <n v="81"/>
    <s v="Agricultural Marketing Services Center"/>
    <x v="80"/>
    <x v="5"/>
    <x v="0"/>
    <x v="0"/>
    <n v="215"/>
    <x v="3"/>
    <n v="39494630"/>
    <x v="1"/>
    <n v="28692420"/>
    <x v="1"/>
    <n v="986942"/>
    <s v="متوسطة 500K - 2M"/>
    <n v="9815268"/>
    <s v="متوسط 1M - 10M"/>
    <n v="50191117"/>
    <n v="50.191116999999998"/>
    <s v="مرتفعة 50M - 100M"/>
    <n v="30401429"/>
    <n v="30.401429"/>
    <x v="2"/>
    <n v="19789688"/>
    <n v="19.789688000000002"/>
    <s v="مرتفعة 10M - 30M"/>
    <n v="0.5"/>
    <s v="منخفض &lt; 15%"/>
    <n v="0.12"/>
    <s v="منخفض &lt; 13%"/>
    <n v="4.9000000000000004"/>
    <x v="0"/>
    <n v="0.61"/>
    <s v="مرتفع &gt; 60%"/>
    <n v="15500910"/>
    <n v="15.500909999999999"/>
    <s v="مرتفع 10M - 30M"/>
    <n v="21251192"/>
    <n v="21.251192"/>
    <s v="مرتفعة 10M - 30M"/>
    <n v="25724894"/>
    <n v="25.724893999999999"/>
    <s v="مرتفعة 10M - 30M"/>
    <n v="0.1"/>
    <s v="منخفضة &lt; 11%"/>
    <n v="1.999999999999999E-2"/>
    <s v="استثمار جيد"/>
    <n v="0.39428666231915099"/>
    <s v="مرتفع"/>
    <n v="19789688"/>
    <n v="19.789688000000002"/>
    <s v="مرتفع"/>
    <n v="0.39428666231915099"/>
    <s v="مرتفع"/>
    <n v="0.42340544044875511"/>
    <s v="مرتفع"/>
    <n v="5"/>
    <x v="2"/>
    <x v="2"/>
    <n v="3"/>
    <n v="5"/>
    <n v="5"/>
    <n v="3"/>
    <x v="1"/>
    <n v="24"/>
    <x v="1"/>
    <n v="39.494630000000001"/>
    <s v="39.5 Mn"/>
    <n v="28.692419999999998"/>
    <s v="28.7 Mn"/>
    <n v="0.98694199999999999"/>
    <s v="987 Thousand"/>
    <n v="9.8152679999999997"/>
  </r>
  <r>
    <n v="82"/>
    <s v="Project for Planting Date Palm Trees"/>
    <x v="81"/>
    <x v="5"/>
    <x v="0"/>
    <x v="2"/>
    <n v="110"/>
    <x v="1"/>
    <n v="32386788"/>
    <x v="1"/>
    <n v="24064101"/>
    <x v="1"/>
    <n v="470646"/>
    <s v="منخفضة &lt; 500K"/>
    <n v="7852041"/>
    <s v="متوسط 1M - 10M"/>
    <n v="39657564"/>
    <n v="39.657564000000001"/>
    <s v="متوسطة 10M - 50M"/>
    <n v="28959778"/>
    <n v="28.959778"/>
    <x v="2"/>
    <n v="10697786"/>
    <n v="10.697786000000001"/>
    <s v="مرتفعة 10M - 30M"/>
    <n v="0.33"/>
    <s v="منخفض &lt; 15%"/>
    <n v="0.13"/>
    <s v="منخفض &lt; 13%"/>
    <n v="4.3"/>
    <x v="0"/>
    <n v="0.73"/>
    <s v="مرتفع &gt; 60%"/>
    <n v="11630660"/>
    <n v="11.630660000000001"/>
    <s v="مرتفع 10M - 30M"/>
    <n v="13501019"/>
    <n v="13.501018999999999"/>
    <s v="مرتفعة 10M - 30M"/>
    <n v="15133335"/>
    <n v="15.133335000000001"/>
    <s v="مرتفعة 10M - 30M"/>
    <n v="0.13"/>
    <s v="منخفضة &lt; 11%"/>
    <n v="0"/>
    <s v="في طور التحسن"/>
    <n v="0.26975398690650793"/>
    <s v="متوسط"/>
    <n v="10697786"/>
    <n v="10.697786000000001"/>
    <s v="معتدل"/>
    <n v="0.26975398690650793"/>
    <s v="معتدل"/>
    <n v="0.34043994734522781"/>
    <s v="معتدل"/>
    <n v="3"/>
    <x v="2"/>
    <x v="2"/>
    <n v="3"/>
    <n v="5"/>
    <n v="5"/>
    <n v="1"/>
    <x v="0"/>
    <n v="21"/>
    <x v="1"/>
    <n v="32.386788000000003"/>
    <s v="32.4 Mn"/>
    <n v="24.064101000000001"/>
    <s v="24.1 Mn"/>
    <n v="0.47064600000000001"/>
    <s v="471 Thousand"/>
    <n v="7.8520409999999998"/>
  </r>
  <r>
    <n v="83"/>
    <s v="Growing Grains (Wheat)"/>
    <x v="82"/>
    <x v="5"/>
    <x v="0"/>
    <x v="0"/>
    <n v="10"/>
    <x v="2"/>
    <n v="17352980"/>
    <x v="0"/>
    <n v="13583864"/>
    <x v="0"/>
    <n v="426536"/>
    <s v="منخفضة &lt; 500K"/>
    <n v="3342580"/>
    <s v="متوسط 1M - 10M"/>
    <n v="25092468"/>
    <n v="25.092468"/>
    <s v="متوسطة 10M - 50M"/>
    <n v="18350644"/>
    <n v="18.350643999999999"/>
    <x v="1"/>
    <n v="6741824"/>
    <n v="6.7418240000000003"/>
    <s v="متوسطة 2M - 10M"/>
    <n v="0.39"/>
    <s v="منخفض &lt; 15%"/>
    <n v="0.16"/>
    <s v="منخفض &lt; 13%"/>
    <n v="4.7"/>
    <x v="0"/>
    <n v="0.73"/>
    <s v="مرتفع &gt; 60%"/>
    <n v="7568808"/>
    <n v="7.5688079999999998"/>
    <s v="متوسط 2M - 10M"/>
    <n v="8053556"/>
    <n v="8.0535560000000004"/>
    <s v="متوسطة 2M - 10M"/>
    <n v="9542410"/>
    <n v="9.5424100000000003"/>
    <s v="متوسطة 2M - 10M"/>
    <n v="0.1"/>
    <s v="منخفضة &lt; 11%"/>
    <n v="0.06"/>
    <s v="استثمار جيد"/>
    <n v="0.26867919090302322"/>
    <s v="متوسط"/>
    <n v="6741824"/>
    <n v="6.7418240000000003"/>
    <s v="معتدل"/>
    <n v="0.26867919090302322"/>
    <s v="معتدل"/>
    <n v="0.3209551168900564"/>
    <s v="معتدل"/>
    <n v="1"/>
    <x v="1"/>
    <x v="1"/>
    <n v="3"/>
    <n v="5"/>
    <n v="5"/>
    <n v="1"/>
    <x v="0"/>
    <n v="22"/>
    <x v="1"/>
    <n v="17.352979999999999"/>
    <s v="17.4 Mn"/>
    <n v="13.583864"/>
    <s v="13.6 Mn"/>
    <n v="0.42653600000000003"/>
    <s v="427 Thousand"/>
    <n v="3.3425799999999999"/>
  </r>
  <r>
    <n v="84"/>
    <s v="Website Hosting Company"/>
    <x v="83"/>
    <x v="9"/>
    <x v="0"/>
    <x v="2"/>
    <n v="63"/>
    <x v="0"/>
    <n v="19358871"/>
    <x v="0"/>
    <n v="14596581"/>
    <x v="0"/>
    <n v="270323"/>
    <s v="منخفضة &lt; 500K"/>
    <n v="4491967"/>
    <s v="متوسط 1M - 10M"/>
    <n v="35764492"/>
    <n v="35.764491999999997"/>
    <s v="متوسطة 10M - 50M"/>
    <n v="26739810"/>
    <n v="26.739809999999999"/>
    <x v="2"/>
    <n v="9024682"/>
    <n v="9.0246820000000003"/>
    <s v="متوسطة 2M - 10M"/>
    <n v="0.47"/>
    <s v="منخفض &lt; 15%"/>
    <n v="0.14000000000000001"/>
    <s v="منخفض &lt; 13%"/>
    <n v="5.7"/>
    <x v="1"/>
    <n v="0.75"/>
    <s v="مرتفع &gt; 60%"/>
    <n v="7867649"/>
    <n v="7.8676490000000001"/>
    <s v="متوسط 2M - 10M"/>
    <n v="10938058"/>
    <n v="10.938058"/>
    <s v="مرتفعة 10M - 30M"/>
    <n v="13646956"/>
    <n v="13.646955999999999"/>
    <s v="مرتفعة 10M - 30M"/>
    <n v="0.13"/>
    <s v="منخفضة &lt; 11%"/>
    <n v="1.0000000000000011E-2"/>
    <s v="استثمار جيد"/>
    <n v="0.25233636759051409"/>
    <s v="متوسط"/>
    <n v="9024682"/>
    <n v="9.0246820000000003"/>
    <s v="معتدل"/>
    <n v="0.25233636759051409"/>
    <s v="معتدل"/>
    <n v="0.30583568753052609"/>
    <s v="معتدل"/>
    <n v="3"/>
    <x v="2"/>
    <x v="2"/>
    <n v="3"/>
    <n v="5"/>
    <n v="5"/>
    <n v="1"/>
    <x v="0"/>
    <n v="21"/>
    <x v="1"/>
    <n v="19.358871000000001"/>
    <s v="19.4 Mn"/>
    <n v="14.596581"/>
    <s v="14.6 Mn"/>
    <n v="0.27032299999999998"/>
    <s v="270 Thousand"/>
    <n v="4.4919669999999998"/>
  </r>
  <r>
    <n v="85"/>
    <s v="Software Development and Website Designing Company"/>
    <x v="84"/>
    <x v="9"/>
    <x v="0"/>
    <x v="0"/>
    <n v="155"/>
    <x v="3"/>
    <n v="83760672"/>
    <x v="1"/>
    <n v="67274784"/>
    <x v="1"/>
    <n v="1300009"/>
    <s v="متوسطة 500K - 2M"/>
    <n v="15185879"/>
    <s v="مرتفع ≥ 10M"/>
    <n v="163444818"/>
    <n v="163.444818"/>
    <s v="ضخمة ≥ 100M"/>
    <n v="111217382"/>
    <n v="111.217382"/>
    <x v="3"/>
    <n v="52227436"/>
    <n v="52.227435999999997"/>
    <s v="ضخمة ≥ 30M"/>
    <n v="0.62"/>
    <s v="منخفض &lt; 15%"/>
    <n v="0.2"/>
    <s v="منخفض &lt; 13%"/>
    <n v="3.4"/>
    <x v="0"/>
    <n v="0.68"/>
    <s v="مرتفع &gt; 60%"/>
    <n v="48206049"/>
    <n v="48.206049"/>
    <s v="ممتاز ≥ 30M"/>
    <n v="60621147"/>
    <n v="60.621147000000001"/>
    <s v="عالية جدًا ≥ 30M"/>
    <n v="69493691"/>
    <n v="69.493690999999998"/>
    <s v="عالية جدًا ≥ 30M"/>
    <n v="0.1"/>
    <s v="منخفضة &lt; 11%"/>
    <n v="0.1"/>
    <s v="استثمار جيد"/>
    <n v="0.31954170611881988"/>
    <s v="مرتفع"/>
    <n v="52227436"/>
    <n v="52.227435999999997"/>
    <s v="مرتفع جدًا"/>
    <n v="0.31954170611881988"/>
    <s v="مرتفع"/>
    <n v="0.37089672062897711"/>
    <s v="معتدل"/>
    <n v="2"/>
    <x v="1"/>
    <x v="1"/>
    <n v="4"/>
    <n v="5"/>
    <n v="5"/>
    <n v="1"/>
    <x v="0"/>
    <n v="23"/>
    <x v="1"/>
    <n v="83.760672"/>
    <s v="83.8 Mn"/>
    <n v="67.274783999999997"/>
    <s v="67.3 Mn"/>
    <n v="1.300009"/>
    <s v="1.3 Mn"/>
    <n v="15.185879"/>
  </r>
  <r>
    <n v="86"/>
    <s v="Automation Systems Installation and Maintenance Company"/>
    <x v="85"/>
    <x v="9"/>
    <x v="0"/>
    <x v="0"/>
    <n v="29"/>
    <x v="0"/>
    <n v="73808059"/>
    <x v="1"/>
    <n v="61480736"/>
    <x v="1"/>
    <n v="2018911"/>
    <s v="مرتفعة ≥ 2M"/>
    <n v="10308412"/>
    <s v="مرتفع ≥ 10M"/>
    <n v="141049086"/>
    <n v="141.04908599999999"/>
    <s v="ضخمة ≥ 100M"/>
    <n v="106428997"/>
    <n v="106.428997"/>
    <x v="3"/>
    <n v="34620089"/>
    <n v="34.620089"/>
    <s v="ضخمة ≥ 30M"/>
    <n v="0.47"/>
    <s v="منخفض &lt; 15%"/>
    <n v="0.16"/>
    <s v="منخفض &lt; 13%"/>
    <n v="3.3"/>
    <x v="0"/>
    <n v="0.75"/>
    <s v="مرتفع &gt; 60%"/>
    <n v="26450730"/>
    <n v="26.45073"/>
    <s v="مرتفع 10M - 30M"/>
    <n v="42249973"/>
    <n v="42.249972999999997"/>
    <s v="عالية جدًا ≥ 30M"/>
    <n v="47504789"/>
    <n v="47.504789000000002"/>
    <s v="عالية جدًا ≥ 30M"/>
    <n v="0.1"/>
    <s v="منخفضة &lt; 11%"/>
    <n v="0.06"/>
    <s v="استثمار جيد"/>
    <n v="0.2454470991751056"/>
    <s v="متوسط"/>
    <n v="34620089"/>
    <n v="34.620089"/>
    <s v="مرتفع جدًا"/>
    <n v="0.2454470991751056"/>
    <s v="معتدل"/>
    <n v="0.29954092010209837"/>
    <s v="معتدل"/>
    <n v="0"/>
    <x v="1"/>
    <x v="1"/>
    <n v="4"/>
    <n v="4"/>
    <n v="4"/>
    <n v="1"/>
    <x v="3"/>
    <n v="20"/>
    <x v="1"/>
    <n v="73.808059"/>
    <s v="73.8 Mn"/>
    <n v="61.480736"/>
    <s v="61.5 Mn"/>
    <n v="2.0189110000000001"/>
    <s v="2.0 Mn"/>
    <n v="10.308412000000001"/>
  </r>
  <r>
    <n v="87"/>
    <s v="E-commerce Project (Online Clothing and Fashion)"/>
    <x v="86"/>
    <x v="10"/>
    <x v="0"/>
    <x v="1"/>
    <n v="21"/>
    <x v="2"/>
    <n v="78255481"/>
    <x v="1"/>
    <n v="55916936"/>
    <x v="1"/>
    <n v="782971"/>
    <s v="متوسطة 500K - 2M"/>
    <n v="21555574"/>
    <s v="مرتفع ≥ 10M"/>
    <n v="115078954"/>
    <n v="115.078954"/>
    <s v="ضخمة ≥ 100M"/>
    <n v="89196360"/>
    <n v="89.196359999999999"/>
    <x v="2"/>
    <n v="25882594"/>
    <n v="25.882594000000001"/>
    <s v="مرتفعة 10M - 30M"/>
    <n v="0.33"/>
    <s v="منخفض &lt; 15%"/>
    <n v="0.13"/>
    <s v="منخفض &lt; 13%"/>
    <n v="5.2"/>
    <x v="1"/>
    <n v="0.78"/>
    <s v="مرتفع &gt; 60%"/>
    <n v="41369131"/>
    <n v="41.369131000000003"/>
    <s v="ممتاز ≥ 30M"/>
    <n v="29744524"/>
    <n v="29.744523999999998"/>
    <s v="مرتفعة 10M - 30M"/>
    <n v="34607342"/>
    <n v="34.607342000000003"/>
    <s v="عالية جدًا ≥ 30M"/>
    <n v="0.12"/>
    <s v="منخفضة &lt; 11%"/>
    <n v="1.0000000000000011E-2"/>
    <s v="استثمار جيد"/>
    <n v="0.224911620242916"/>
    <s v="متوسط"/>
    <n v="25882594"/>
    <n v="25.882594000000001"/>
    <s v="مرتفع"/>
    <n v="0.224911620242916"/>
    <s v="معتدل"/>
    <n v="0.25847058012014951"/>
    <s v="معتدل"/>
    <n v="0"/>
    <x v="1"/>
    <x v="2"/>
    <n v="3"/>
    <n v="4"/>
    <n v="4"/>
    <n v="1"/>
    <x v="3"/>
    <n v="18"/>
    <x v="2"/>
    <n v="78.255481000000003"/>
    <s v="78.3 Mn"/>
    <n v="55.916936"/>
    <s v="55.9 Mn"/>
    <n v="0.78297099999999997"/>
    <s v="783 Thousand"/>
    <n v="21.555574"/>
  </r>
  <r>
    <n v="88"/>
    <s v="Computer Store for Desktop, Laptops, and Accessories"/>
    <x v="87"/>
    <x v="10"/>
    <x v="0"/>
    <x v="2"/>
    <n v="249"/>
    <x v="3"/>
    <n v="22904769"/>
    <x v="1"/>
    <n v="17177320"/>
    <x v="0"/>
    <n v="549739"/>
    <s v="متوسطة 500K - 2M"/>
    <n v="5177710"/>
    <s v="متوسط 1M - 10M"/>
    <n v="38872711"/>
    <n v="38.872711000000002"/>
    <s v="متوسطة 10M - 50M"/>
    <n v="25125484"/>
    <n v="25.125484"/>
    <x v="2"/>
    <n v="13747227"/>
    <n v="13.747227000000001"/>
    <s v="مرتفعة 10M - 30M"/>
    <n v="0.6"/>
    <s v="منخفض &lt; 15%"/>
    <n v="0.21"/>
    <s v="منخفض &lt; 13%"/>
    <n v="3.8"/>
    <x v="0"/>
    <n v="0.65"/>
    <s v="مرتفع &gt; 60%"/>
    <n v="8818904"/>
    <n v="8.8189039999999999"/>
    <s v="متوسط 2M - 10M"/>
    <n v="16416131"/>
    <n v="16.416131"/>
    <s v="مرتفعة 10M - 30M"/>
    <n v="20523486"/>
    <n v="20.523485999999998"/>
    <s v="مرتفعة 10M - 30M"/>
    <n v="0.13"/>
    <s v="منخفضة &lt; 11%"/>
    <n v="7.9999999999999988E-2"/>
    <s v="استثمار جيد"/>
    <n v="0.35364724111986939"/>
    <s v="مرتفع"/>
    <n v="13747227"/>
    <n v="13.747227000000001"/>
    <s v="معتدل"/>
    <n v="0.35364724111986939"/>
    <s v="مرتفع"/>
    <n v="0.42230476284507151"/>
    <s v="مرتفع"/>
    <n v="11"/>
    <x v="0"/>
    <x v="0"/>
    <n v="4"/>
    <n v="5"/>
    <n v="5"/>
    <n v="5"/>
    <x v="1"/>
    <n v="29"/>
    <x v="0"/>
    <n v="22.904769000000002"/>
    <s v="22.9 Mn"/>
    <n v="17.177320000000002"/>
    <s v="17.2 Mn"/>
    <n v="0.54973899999999998"/>
    <s v="550 Thousand"/>
    <n v="5.1777100000000003"/>
  </r>
  <r>
    <n v="89"/>
    <s v="Medical and Laboratory Equipment and Supplies Store"/>
    <x v="88"/>
    <x v="10"/>
    <x v="0"/>
    <x v="1"/>
    <n v="89"/>
    <x v="1"/>
    <n v="5626326"/>
    <x v="0"/>
    <n v="4057054"/>
    <x v="0"/>
    <n v="157429"/>
    <s v="منخفضة &lt; 500K"/>
    <n v="1411843"/>
    <s v="متوسط 1M - 10M"/>
    <n v="8258495"/>
    <n v="8.2584949999999999"/>
    <s v="منخفضة &lt; 10M"/>
    <n v="5298283"/>
    <n v="5.2982829999999996"/>
    <x v="1"/>
    <n v="2960212"/>
    <n v="2.9602119999999998"/>
    <s v="متوسطة 2M - 10M"/>
    <n v="0.53"/>
    <s v="منخفض &lt; 15%"/>
    <n v="0.2"/>
    <s v="منخفض &lt; 13%"/>
    <n v="4.0999999999999996"/>
    <x v="0"/>
    <n v="0.64"/>
    <s v="مرتفع &gt; 60%"/>
    <n v="3244325"/>
    <n v="3.2443249999999999"/>
    <s v="متوسط 2M - 10M"/>
    <n v="3068037"/>
    <n v="3.0680369999999999"/>
    <s v="متوسطة 2M - 10M"/>
    <n v="3608409"/>
    <n v="3.608409"/>
    <s v="متوسطة 2M - 10M"/>
    <n v="0.12"/>
    <s v="منخفضة &lt; 11%"/>
    <n v="8.0000000000000016E-2"/>
    <s v="استثمار جيد"/>
    <n v="0.3584444865559645"/>
    <s v="مرتفع"/>
    <n v="2960212"/>
    <n v="2.9602119999999998"/>
    <s v="منخفض"/>
    <n v="0.3584444865559645"/>
    <s v="مرتفع"/>
    <n v="0.37150073954152663"/>
    <s v="معتدل"/>
    <n v="16"/>
    <x v="0"/>
    <x v="1"/>
    <n v="3"/>
    <n v="5"/>
    <n v="5"/>
    <n v="5"/>
    <x v="0"/>
    <n v="26"/>
    <x v="0"/>
    <n v="5.6263259999999997"/>
    <s v="5.6 Mn"/>
    <n v="4.0570539999999999"/>
    <s v="4.1 Mn"/>
    <n v="0.15742900000000001"/>
    <s v="157 Thousand"/>
    <n v="1.411843"/>
  </r>
  <r>
    <n v="90"/>
    <s v="Spices, Seasonings, and Coffee Products Store"/>
    <x v="89"/>
    <x v="10"/>
    <x v="0"/>
    <x v="0"/>
    <n v="194"/>
    <x v="3"/>
    <n v="17754503"/>
    <x v="0"/>
    <n v="14191707"/>
    <x v="0"/>
    <n v="440224"/>
    <s v="منخفضة &lt; 500K"/>
    <n v="3122572"/>
    <s v="متوسط 1M - 10M"/>
    <n v="34584792"/>
    <n v="34.584792"/>
    <s v="متوسطة 10M - 50M"/>
    <n v="26767181"/>
    <n v="26.767181000000001"/>
    <x v="2"/>
    <n v="7817611"/>
    <n v="7.8176110000000003"/>
    <s v="متوسطة 2M - 10M"/>
    <n v="0.44"/>
    <s v="منخفض &lt; 15%"/>
    <n v="0.14000000000000001"/>
    <s v="منخفض &lt; 13%"/>
    <n v="3.5"/>
    <x v="0"/>
    <n v="0.77"/>
    <s v="مرتفع &gt; 60%"/>
    <n v="4653609"/>
    <n v="4.6536090000000003"/>
    <s v="متوسط 2M - 10M"/>
    <n v="7925878"/>
    <n v="7.925878"/>
    <s v="متوسطة 2M - 10M"/>
    <n v="9243314"/>
    <n v="9.2433139999999998"/>
    <s v="متوسطة 2M - 10M"/>
    <n v="0.1"/>
    <s v="منخفضة &lt; 11%"/>
    <n v="4.0000000000000008E-2"/>
    <s v="استثمار جيد"/>
    <n v="0.22604186834490719"/>
    <s v="متوسط"/>
    <n v="7817611"/>
    <n v="7.8176110000000003"/>
    <s v="معتدل"/>
    <n v="0.22604186834490719"/>
    <s v="معتدل"/>
    <n v="0.22917234835473349"/>
    <s v="منخفض"/>
    <n v="11"/>
    <x v="0"/>
    <x v="2"/>
    <n v="4"/>
    <n v="4"/>
    <n v="4"/>
    <n v="5"/>
    <x v="3"/>
    <n v="23"/>
    <x v="1"/>
    <n v="17.754503"/>
    <s v="17.8 Mn"/>
    <n v="14.191706999999999"/>
    <s v="14.2 Mn"/>
    <n v="0.440224"/>
    <s v="440 Thousand"/>
    <n v="3.1225719999999999"/>
  </r>
  <r>
    <n v="91"/>
    <s v="Tin, plastics, and Paper Products Store"/>
    <x v="90"/>
    <x v="7"/>
    <x v="0"/>
    <x v="1"/>
    <n v="146"/>
    <x v="1"/>
    <n v="58135746"/>
    <x v="1"/>
    <n v="46244854"/>
    <x v="1"/>
    <n v="1119672"/>
    <s v="متوسطة 500K - 2M"/>
    <n v="10771220"/>
    <s v="مرتفع ≥ 10M"/>
    <n v="115216842"/>
    <n v="115.216842"/>
    <s v="ضخمة ≥ 100M"/>
    <n v="81160870"/>
    <n v="81.160870000000003"/>
    <x v="2"/>
    <n v="34055972"/>
    <n v="34.055971999999997"/>
    <s v="ضخمة ≥ 30M"/>
    <n v="0.59"/>
    <s v="منخفض &lt; 15%"/>
    <n v="0.15"/>
    <s v="منخفض &lt; 13%"/>
    <n v="4.8"/>
    <x v="0"/>
    <n v="0.7"/>
    <s v="مرتفع &gt; 60%"/>
    <n v="30041846"/>
    <n v="30.041846"/>
    <s v="ممتاز ≥ 30M"/>
    <n v="40625088"/>
    <n v="40.625087999999998"/>
    <s v="عالية جدًا ≥ 30M"/>
    <n v="47990028"/>
    <n v="47.990028000000002"/>
    <s v="عالية جدًا ≥ 30M"/>
    <n v="0.12"/>
    <s v="منخفضة &lt; 11%"/>
    <n v="0.03"/>
    <s v="استثمار جيد"/>
    <n v="0.29558154353857402"/>
    <s v="متوسط"/>
    <n v="34055972"/>
    <n v="34.055971999999997"/>
    <s v="مرتفع جدًا"/>
    <n v="0.29558154353857402"/>
    <s v="معتدل"/>
    <n v="0.35259678441802811"/>
    <s v="معتدل"/>
    <n v="3"/>
    <x v="2"/>
    <x v="2"/>
    <n v="3"/>
    <n v="5"/>
    <n v="5"/>
    <n v="1"/>
    <x v="0"/>
    <n v="21"/>
    <x v="1"/>
    <n v="58.135745999999997"/>
    <s v="58.1 Mn"/>
    <n v="46.244853999999997"/>
    <s v="46.2 Mn"/>
    <n v="1.119672"/>
    <s v="1.1 Mn"/>
    <n v="10.77122"/>
  </r>
  <r>
    <n v="92"/>
    <s v="Paid Parking Project"/>
    <x v="91"/>
    <x v="7"/>
    <x v="0"/>
    <x v="2"/>
    <n v="88"/>
    <x v="1"/>
    <n v="30371042"/>
    <x v="1"/>
    <n v="23016942"/>
    <x v="1"/>
    <n v="792776"/>
    <s v="متوسطة 500K - 2M"/>
    <n v="6561324"/>
    <s v="متوسط 1M - 10M"/>
    <n v="48993637"/>
    <n v="48.993637"/>
    <s v="متوسطة 10M - 50M"/>
    <n v="31203361"/>
    <n v="31.203361000000001"/>
    <x v="2"/>
    <n v="17790276"/>
    <n v="17.790275999999999"/>
    <s v="مرتفعة 10M - 30M"/>
    <n v="0.59"/>
    <s v="منخفض &lt; 15%"/>
    <n v="0.17"/>
    <s v="منخفض &lt; 13%"/>
    <n v="5.3"/>
    <x v="1"/>
    <n v="0.64"/>
    <s v="مرتفع &gt; 60%"/>
    <n v="14778738"/>
    <n v="14.778738000000001"/>
    <s v="مرتفع 10M - 30M"/>
    <n v="22947523"/>
    <n v="22.947523"/>
    <s v="مرتفعة 10M - 30M"/>
    <n v="28064238"/>
    <n v="28.064238"/>
    <s v="مرتفعة 10M - 30M"/>
    <n v="0.13"/>
    <s v="منخفضة &lt; 11%"/>
    <n v="4.0000000000000008E-2"/>
    <s v="استثمار جيد"/>
    <n v="0.3631140100907389"/>
    <s v="مرتفع"/>
    <n v="17790276"/>
    <n v="17.790275999999999"/>
    <s v="مرتفع"/>
    <n v="0.3631140100907389"/>
    <s v="مرتفع"/>
    <n v="0.46837761809763168"/>
    <s v="مرتفع"/>
    <n v="3"/>
    <x v="2"/>
    <x v="1"/>
    <n v="3"/>
    <n v="5"/>
    <n v="5"/>
    <n v="1"/>
    <x v="1"/>
    <n v="23"/>
    <x v="1"/>
    <n v="30.371041999999999"/>
    <s v="30.4 Mn"/>
    <n v="23.016942"/>
    <s v="23. Mn"/>
    <n v="0.79277600000000004"/>
    <s v="793 Thousand"/>
    <n v="6.5613239999999999"/>
  </r>
  <r>
    <n v="93"/>
    <s v="Coffee Shop Project"/>
    <x v="92"/>
    <x v="7"/>
    <x v="0"/>
    <x v="2"/>
    <n v="29"/>
    <x v="0"/>
    <n v="28103388"/>
    <x v="1"/>
    <n v="22167501"/>
    <x v="1"/>
    <n v="780833"/>
    <s v="متوسطة 500K - 2M"/>
    <n v="5155054"/>
    <s v="متوسط 1M - 10M"/>
    <n v="43074014"/>
    <n v="43.074013999999998"/>
    <s v="متوسطة 10M - 50M"/>
    <n v="28650877"/>
    <n v="28.650877000000001"/>
    <x v="2"/>
    <n v="14423137"/>
    <n v="14.423137000000001"/>
    <s v="مرتفعة 10M - 30M"/>
    <n v="0.51"/>
    <s v="منخفض &lt; 15%"/>
    <n v="0.14000000000000001"/>
    <s v="منخفض &lt; 13%"/>
    <n v="5.5"/>
    <x v="1"/>
    <n v="0.67"/>
    <s v="مرتفع &gt; 60%"/>
    <n v="6481002"/>
    <n v="6.4810020000000002"/>
    <s v="متوسط 2M - 10M"/>
    <n v="15780906"/>
    <n v="15.780906"/>
    <s v="مرتفعة 10M - 30M"/>
    <n v="18272183"/>
    <n v="18.272182999999998"/>
    <s v="مرتفعة 10M - 30M"/>
    <n v="0.13"/>
    <s v="منخفضة &lt; 11%"/>
    <n v="1.0000000000000011E-2"/>
    <s v="استثمار جيد"/>
    <n v="0.33484543604410771"/>
    <s v="مرتفع"/>
    <n v="14423137"/>
    <n v="14.423137000000001"/>
    <s v="معتدل"/>
    <n v="0.33484543604410771"/>
    <s v="مرتفع"/>
    <n v="0.36636720227652803"/>
    <s v="معتدل"/>
    <n v="1"/>
    <x v="1"/>
    <x v="2"/>
    <n v="3"/>
    <n v="5"/>
    <n v="5"/>
    <n v="1"/>
    <x v="0"/>
    <n v="21"/>
    <x v="1"/>
    <n v="28.103387999999999"/>
    <s v="28.1 Mn"/>
    <n v="22.167501000000001"/>
    <s v="22.2 Mn"/>
    <n v="0.780833"/>
    <s v="781 Thousand"/>
    <n v="5.1550539999999998"/>
  </r>
  <r>
    <n v="94"/>
    <s v="Laundry Shop Project"/>
    <x v="93"/>
    <x v="7"/>
    <x v="0"/>
    <x v="0"/>
    <n v="224"/>
    <x v="3"/>
    <n v="56277692"/>
    <x v="1"/>
    <n v="47652781"/>
    <x v="1"/>
    <n v="852346"/>
    <s v="متوسطة 500K - 2M"/>
    <n v="7772565"/>
    <s v="متوسط 1M - 10M"/>
    <n v="108071038"/>
    <n v="108.071038"/>
    <s v="ضخمة ≥ 100M"/>
    <n v="77384233"/>
    <n v="77.384232999999995"/>
    <x v="2"/>
    <n v="30686805"/>
    <n v="30.686805"/>
    <s v="ضخمة ≥ 30M"/>
    <n v="0.55000000000000004"/>
    <s v="منخفض &lt; 15%"/>
    <n v="0.22"/>
    <s v="منخفض &lt; 13%"/>
    <n v="5.4"/>
    <x v="1"/>
    <n v="0.72"/>
    <s v="مرتفع &gt; 60%"/>
    <n v="11511599"/>
    <n v="11.511599"/>
    <s v="مرتفع 10M - 30M"/>
    <n v="37813690"/>
    <n v="37.813690000000001"/>
    <s v="عالية جدًا ≥ 30M"/>
    <n v="41688300"/>
    <n v="41.688299999999998"/>
    <s v="عالية جدًا ≥ 30M"/>
    <n v="0.1"/>
    <s v="منخفضة &lt; 11%"/>
    <n v="0.12"/>
    <s v="استثمار جيد"/>
    <n v="0.28395031238619178"/>
    <s v="متوسط"/>
    <n v="30686805"/>
    <n v="30.686805"/>
    <s v="مرتفع جدًا"/>
    <n v="0.28395031238619178"/>
    <s v="معتدل"/>
    <n v="0.34989661152324641"/>
    <s v="معتدل"/>
    <n v="4"/>
    <x v="2"/>
    <x v="0"/>
    <n v="3"/>
    <n v="5"/>
    <n v="5"/>
    <n v="3"/>
    <x v="0"/>
    <n v="25"/>
    <x v="1"/>
    <n v="56.277692000000002"/>
    <s v="56.3 Mn"/>
    <n v="47.652780999999997"/>
    <s v="47.7 Mn"/>
    <n v="0.85234600000000005"/>
    <s v="852 Thousand"/>
    <n v="7.7725650000000002"/>
  </r>
  <r>
    <n v="95"/>
    <s v="Mobile Car Wash Project"/>
    <x v="94"/>
    <x v="7"/>
    <x v="0"/>
    <x v="2"/>
    <n v="117"/>
    <x v="1"/>
    <n v="43520444"/>
    <x v="1"/>
    <n v="33374514"/>
    <x v="1"/>
    <n v="880307"/>
    <s v="متوسطة 500K - 2M"/>
    <n v="9265623"/>
    <s v="متوسط 1M - 10M"/>
    <n v="62497730"/>
    <n v="62.497729999999997"/>
    <s v="مرتفعة 50M - 100M"/>
    <n v="41884454"/>
    <n v="41.884453999999998"/>
    <x v="2"/>
    <n v="20613276"/>
    <n v="20.613275999999999"/>
    <s v="مرتفعة 10M - 30M"/>
    <n v="0.47"/>
    <s v="منخفض &lt; 15%"/>
    <n v="0.17"/>
    <s v="منخفض &lt; 13%"/>
    <n v="5.2"/>
    <x v="1"/>
    <n v="0.67"/>
    <s v="مرتفع &gt; 60%"/>
    <n v="24198993"/>
    <n v="24.198993000000002"/>
    <s v="مرتفع 10M - 30M"/>
    <n v="24694992"/>
    <n v="24.694991999999999"/>
    <s v="مرتفعة 10M - 30M"/>
    <n v="31187743"/>
    <n v="31.187743000000001"/>
    <s v="عالية جدًا ≥ 30M"/>
    <n v="0.13"/>
    <s v="منخفضة &lt; 11%"/>
    <n v="4.0000000000000008E-2"/>
    <s v="استثمار جيد"/>
    <n v="0.32982439522203438"/>
    <s v="مرتفع"/>
    <n v="20613276"/>
    <n v="20.613275999999999"/>
    <s v="مرتفع"/>
    <n v="0.32982439522203438"/>
    <s v="مرتفع"/>
    <n v="0.39513422327498943"/>
    <s v="معتدل"/>
    <n v="3"/>
    <x v="2"/>
    <x v="1"/>
    <n v="3"/>
    <n v="5"/>
    <n v="5"/>
    <n v="1"/>
    <x v="0"/>
    <n v="22"/>
    <x v="1"/>
    <n v="43.520443999999998"/>
    <s v="43.5 Mn"/>
    <n v="33.374513999999998"/>
    <s v="33.4 Mn"/>
    <n v="0.88030699999999995"/>
    <s v="880 Thousand"/>
    <n v="9.2656229999999997"/>
  </r>
  <r>
    <n v="96"/>
    <s v="Women’s and Events Photography Studio"/>
    <x v="95"/>
    <x v="7"/>
    <x v="0"/>
    <x v="0"/>
    <n v="71"/>
    <x v="0"/>
    <n v="67816477"/>
    <x v="1"/>
    <n v="47793216"/>
    <x v="1"/>
    <n v="1468407"/>
    <s v="متوسطة 500K - 2M"/>
    <n v="18554854"/>
    <s v="مرتفع ≥ 10M"/>
    <n v="97823916"/>
    <n v="97.823915999999997"/>
    <s v="مرتفعة 50M - 100M"/>
    <n v="60646423"/>
    <n v="60.646422999999999"/>
    <x v="2"/>
    <n v="37177493"/>
    <n v="37.177492999999998"/>
    <s v="ضخمة ≥ 30M"/>
    <n v="0.55000000000000004"/>
    <s v="منخفض &lt; 15%"/>
    <n v="0.13"/>
    <s v="منخفض &lt; 13%"/>
    <n v="5.4"/>
    <x v="1"/>
    <n v="0.62"/>
    <s v="مرتفع &gt; 60%"/>
    <n v="31538822"/>
    <n v="31.538822"/>
    <s v="ممتاز ≥ 30M"/>
    <n v="47264489"/>
    <n v="47.264488999999998"/>
    <s v="عالية جدًا ≥ 30M"/>
    <n v="58392970"/>
    <n v="58.392969999999998"/>
    <s v="عالية جدًا ≥ 30M"/>
    <n v="0.1"/>
    <s v="منخفضة &lt; 11%"/>
    <n v="0.03"/>
    <s v="استثمار جيد"/>
    <n v="0.38004502907039622"/>
    <s v="مرتفع"/>
    <n v="37177493"/>
    <n v="37.177492999999998"/>
    <s v="مرتفع جدًا"/>
    <n v="0.38004502907039622"/>
    <s v="مرتفع"/>
    <n v="0.4831588320385784"/>
    <s v="مرتفع"/>
    <n v="1"/>
    <x v="1"/>
    <x v="2"/>
    <n v="3"/>
    <n v="5"/>
    <n v="5"/>
    <n v="1"/>
    <x v="1"/>
    <n v="22"/>
    <x v="1"/>
    <n v="67.816477000000006"/>
    <s v="67.8 Mn"/>
    <n v="47.793216000000001"/>
    <s v="47.8 Mn"/>
    <n v="1.468407"/>
    <s v="1.5 Mn"/>
    <n v="18.554853999999999"/>
  </r>
  <r>
    <n v="97"/>
    <s v="Student Services Center"/>
    <x v="96"/>
    <x v="7"/>
    <x v="0"/>
    <x v="2"/>
    <n v="123"/>
    <x v="1"/>
    <n v="69419234"/>
    <x v="1"/>
    <n v="52031236"/>
    <x v="1"/>
    <n v="1403965"/>
    <s v="متوسطة 500K - 2M"/>
    <n v="15984033"/>
    <s v="مرتفع ≥ 10M"/>
    <n v="135628204"/>
    <n v="135.62820400000001"/>
    <s v="ضخمة ≥ 100M"/>
    <n v="108205204"/>
    <n v="108.20520399999999"/>
    <x v="3"/>
    <n v="27423000"/>
    <n v="27.422999999999998"/>
    <s v="مرتفعة 10M - 30M"/>
    <n v="0.4"/>
    <s v="منخفض &lt; 15%"/>
    <n v="0.14000000000000001"/>
    <s v="منخفض &lt; 13%"/>
    <n v="3.4"/>
    <x v="0"/>
    <n v="0.8"/>
    <s v="مرتفع &gt; 60%"/>
    <n v="31774773"/>
    <n v="31.774773"/>
    <s v="ممتاز ≥ 30M"/>
    <n v="30168279"/>
    <n v="30.168278999999998"/>
    <s v="عالية جدًا ≥ 30M"/>
    <n v="35307620"/>
    <n v="35.30762"/>
    <s v="عالية جدًا ≥ 30M"/>
    <n v="0.13"/>
    <s v="منخفضة &lt; 11%"/>
    <n v="1.0000000000000011E-2"/>
    <s v="استثمار جيد"/>
    <n v="0.20219245843585751"/>
    <s v="متوسط"/>
    <n v="27423000"/>
    <n v="27.422999999999998"/>
    <s v="مرتفع"/>
    <n v="0.20219245843585751"/>
    <s v="معتدل"/>
    <n v="0.22243366873751419"/>
    <s v="منخفض"/>
    <n v="2"/>
    <x v="1"/>
    <x v="2"/>
    <n v="4"/>
    <n v="4"/>
    <n v="4"/>
    <n v="1"/>
    <x v="3"/>
    <n v="19"/>
    <x v="2"/>
    <n v="69.419234000000003"/>
    <s v="69.4 Mn"/>
    <n v="52.031236"/>
    <s v="52. Mn"/>
    <n v="1.4039649999999999"/>
    <s v="1.4 Mn"/>
    <n v="15.984033"/>
  </r>
  <r>
    <n v="98"/>
    <s v="Honey and Products Shop"/>
    <x v="97"/>
    <x v="7"/>
    <x v="0"/>
    <x v="0"/>
    <n v="150"/>
    <x v="3"/>
    <n v="41277477"/>
    <x v="1"/>
    <n v="29033423"/>
    <x v="1"/>
    <n v="1024382"/>
    <s v="متوسطة 500K - 2M"/>
    <n v="11219672"/>
    <s v="مرتفع ≥ 10M"/>
    <n v="72230209"/>
    <n v="72.230209000000002"/>
    <s v="مرتفعة 50M - 100M"/>
    <n v="48221947"/>
    <n v="48.221947"/>
    <x v="2"/>
    <n v="24008262"/>
    <n v="24.008261999999998"/>
    <s v="مرتفعة 10M - 30M"/>
    <n v="0.57999999999999996"/>
    <s v="منخفض &lt; 15%"/>
    <n v="0.15"/>
    <s v="منخفض &lt; 13%"/>
    <n v="5"/>
    <x v="1"/>
    <n v="0.67"/>
    <s v="مرتفع &gt; 60%"/>
    <n v="17577559"/>
    <n v="17.577559000000001"/>
    <s v="مرتفع 10M - 30M"/>
    <n v="28790443"/>
    <n v="28.790443"/>
    <s v="مرتفعة 10M - 30M"/>
    <n v="34912551"/>
    <n v="34.912551000000001"/>
    <s v="عالية جدًا ≥ 30M"/>
    <n v="0.1"/>
    <s v="منخفضة &lt; 11%"/>
    <n v="4.9999999999999989E-2"/>
    <s v="استثمار جيد"/>
    <n v="0.33238533201530679"/>
    <s v="مرتفع"/>
    <n v="24008262"/>
    <n v="24.008261999999998"/>
    <s v="مرتفع"/>
    <n v="0.33238533201530679"/>
    <s v="مرتفع"/>
    <n v="0.39859282422954079"/>
    <s v="معتدل"/>
    <n v="4"/>
    <x v="2"/>
    <x v="2"/>
    <n v="3"/>
    <n v="5"/>
    <n v="5"/>
    <n v="3"/>
    <x v="0"/>
    <n v="23"/>
    <x v="1"/>
    <n v="41.277476999999998"/>
    <s v="41.3 Mn"/>
    <n v="29.033422999999999"/>
    <s v="29. Mn"/>
    <n v="1.0243819999999999"/>
    <s v="1.0 Mn"/>
    <n v="11.219671999999999"/>
  </r>
  <r>
    <n v="99"/>
    <s v="An Advertising Company"/>
    <x v="98"/>
    <x v="9"/>
    <x v="0"/>
    <x v="2"/>
    <n v="130"/>
    <x v="1"/>
    <n v="33891896"/>
    <x v="1"/>
    <n v="28157826"/>
    <x v="1"/>
    <n v="467280"/>
    <s v="منخفضة &lt; 500K"/>
    <n v="5266790"/>
    <s v="متوسط 1M - 10M"/>
    <n v="63976157"/>
    <n v="63.976157000000001"/>
    <s v="مرتفعة 50M - 100M"/>
    <n v="48879345"/>
    <n v="48.879345000000001"/>
    <x v="2"/>
    <n v="15096812"/>
    <n v="15.096812"/>
    <s v="مرتفعة 10M - 30M"/>
    <n v="0.45"/>
    <s v="منخفض &lt; 15%"/>
    <n v="0.13"/>
    <s v="منخفض &lt; 13%"/>
    <n v="4.8"/>
    <x v="0"/>
    <n v="0.76"/>
    <s v="مرتفع &gt; 60%"/>
    <n v="14419193"/>
    <n v="14.419193"/>
    <s v="مرتفع 10M - 30M"/>
    <n v="16599682"/>
    <n v="16.599682000000001"/>
    <s v="مرتفعة 10M - 30M"/>
    <n v="20547779"/>
    <n v="20.547778999999998"/>
    <s v="مرتفعة 10M - 30M"/>
    <n v="0.13"/>
    <s v="منخفضة &lt; 11%"/>
    <n v="0"/>
    <s v="في طور التحسن"/>
    <n v="0.2359755994721596"/>
    <s v="متوسط"/>
    <n v="15096812"/>
    <n v="15.096812"/>
    <s v="مرتفع"/>
    <n v="0.2359755994721596"/>
    <s v="معتدل"/>
    <n v="0.25946669475629802"/>
    <s v="معتدل"/>
    <n v="4"/>
    <x v="2"/>
    <x v="2"/>
    <n v="3"/>
    <n v="4"/>
    <n v="4"/>
    <n v="3"/>
    <x v="3"/>
    <n v="20"/>
    <x v="1"/>
    <n v="33.891896000000003"/>
    <s v="33.9 Mn"/>
    <n v="28.157826"/>
    <s v="28.2 Mn"/>
    <n v="0.46727999999999997"/>
    <s v="467 Thousand"/>
    <n v="5.2667900000000003"/>
  </r>
  <r>
    <n v="100"/>
    <s v="Securities Arrangement and Advisory Activities"/>
    <x v="99"/>
    <x v="11"/>
    <x v="0"/>
    <x v="2"/>
    <n v="141"/>
    <x v="1"/>
    <n v="30147904"/>
    <x v="1"/>
    <n v="25402158"/>
    <x v="1"/>
    <n v="808988"/>
    <s v="متوسطة 500K - 2M"/>
    <n v="3936758"/>
    <s v="متوسط 1M - 10M"/>
    <n v="36919804"/>
    <n v="36.919803999999999"/>
    <s v="متوسطة 10M - 50M"/>
    <n v="23005375"/>
    <n v="23.005375000000001"/>
    <x v="2"/>
    <n v="13914429"/>
    <n v="13.914429"/>
    <s v="مرتفعة 10M - 30M"/>
    <n v="0.46"/>
    <s v="منخفض &lt; 15%"/>
    <n v="0.2"/>
    <s v="منخفض &lt; 13%"/>
    <n v="3.4"/>
    <x v="0"/>
    <n v="0.62"/>
    <s v="مرتفع &gt; 60%"/>
    <n v="12631126"/>
    <n v="12.631126"/>
    <s v="مرتفع 10M - 30M"/>
    <n v="17610270"/>
    <n v="17.61027"/>
    <s v="مرتفعة 10M - 30M"/>
    <n v="19677509"/>
    <n v="19.677509000000001"/>
    <s v="مرتفعة 10M - 30M"/>
    <n v="0.13"/>
    <s v="منخفضة &lt; 11%"/>
    <n v="7.0000000000000007E-2"/>
    <s v="استثمار جيد"/>
    <n v="0.37688252624526392"/>
    <s v="مرتفع"/>
    <n v="13914429"/>
    <n v="13.914429"/>
    <s v="معتدل"/>
    <n v="0.37688252624526392"/>
    <s v="مرتفع"/>
    <n v="0.4769870934309402"/>
    <s v="مرتفع"/>
    <n v="5"/>
    <x v="2"/>
    <x v="1"/>
    <n v="4"/>
    <n v="5"/>
    <n v="5"/>
    <n v="3"/>
    <x v="1"/>
    <n v="26"/>
    <x v="0"/>
    <n v="30.147904"/>
    <s v="30.1 Mn"/>
    <n v="25.402158"/>
    <s v="25.4 Mn"/>
    <n v="0.80898800000000004"/>
    <s v="809 Thousand"/>
    <n v="3.9367580000000002"/>
  </r>
  <r>
    <n v="101"/>
    <s v="Finance Company"/>
    <x v="100"/>
    <x v="11"/>
    <x v="0"/>
    <x v="1"/>
    <n v="30"/>
    <x v="0"/>
    <n v="37260316"/>
    <x v="1"/>
    <n v="26993354"/>
    <x v="1"/>
    <n v="580471"/>
    <s v="متوسطة 500K - 2M"/>
    <n v="9686491"/>
    <s v="متوسط 1M - 10M"/>
    <n v="48802709"/>
    <n v="48.802709"/>
    <s v="متوسطة 10M - 50M"/>
    <n v="32423024"/>
    <n v="32.423023999999998"/>
    <x v="2"/>
    <n v="16379685"/>
    <n v="16.379684999999998"/>
    <s v="مرتفعة 10M - 30M"/>
    <n v="0.44"/>
    <s v="منخفض &lt; 15%"/>
    <n v="0.17"/>
    <s v="منخفض &lt; 13%"/>
    <n v="3.4"/>
    <x v="0"/>
    <n v="0.66"/>
    <s v="مرتفع &gt; 60%"/>
    <n v="13343548"/>
    <n v="13.343548"/>
    <s v="مرتفع 10M - 30M"/>
    <n v="19995874"/>
    <n v="19.995874000000001"/>
    <s v="مرتفعة 10M - 30M"/>
    <n v="25366478"/>
    <n v="25.366478000000001"/>
    <s v="مرتفعة 10M - 30M"/>
    <n v="0.12"/>
    <s v="منخفضة &lt; 11%"/>
    <n v="5.0000000000000017E-2"/>
    <s v="استثمار جيد"/>
    <n v="0.33563065115913948"/>
    <s v="مرتفع"/>
    <n v="16379685"/>
    <n v="16.379684999999998"/>
    <s v="مرتفع"/>
    <n v="0.33563065115913948"/>
    <s v="مرتفع"/>
    <n v="0.40972877140898062"/>
    <s v="مرتفع"/>
    <n v="1"/>
    <x v="1"/>
    <x v="1"/>
    <n v="4"/>
    <n v="5"/>
    <n v="5"/>
    <n v="1"/>
    <x v="1"/>
    <n v="24"/>
    <x v="1"/>
    <n v="37.260316000000003"/>
    <s v="37.3 Mn"/>
    <n v="26.993354"/>
    <s v="27. Mn"/>
    <n v="0.58047099999999996"/>
    <s v="580 Thousand"/>
    <n v="9.6864910000000002"/>
  </r>
  <r>
    <n v="102"/>
    <s v="Gated Residential Compound"/>
    <x v="101"/>
    <x v="7"/>
    <x v="0"/>
    <x v="0"/>
    <n v="130"/>
    <x v="1"/>
    <n v="81711726"/>
    <x v="1"/>
    <n v="65360133"/>
    <x v="1"/>
    <n v="1655545"/>
    <s v="متوسطة 500K - 2M"/>
    <n v="14696048"/>
    <s v="مرتفع ≥ 10M"/>
    <n v="140287705"/>
    <n v="140.28770499999999"/>
    <s v="ضخمة ≥ 100M"/>
    <n v="90153146"/>
    <n v="90.153146000000007"/>
    <x v="2"/>
    <n v="50134559"/>
    <n v="50.134559000000003"/>
    <s v="ضخمة ≥ 30M"/>
    <n v="0.61"/>
    <s v="منخفض &lt; 15%"/>
    <n v="0.18"/>
    <s v="منخفض &lt; 13%"/>
    <n v="3.2"/>
    <x v="0"/>
    <n v="0.64"/>
    <s v="مرتفع &gt; 60%"/>
    <n v="38834142"/>
    <n v="38.834142"/>
    <s v="ممتاز ≥ 30M"/>
    <n v="62561678"/>
    <n v="62.561678000000001"/>
    <s v="عالية جدًا ≥ 30M"/>
    <n v="79526212"/>
    <n v="79.526212000000001"/>
    <s v="عالية جدًا ≥ 30M"/>
    <n v="0.1"/>
    <s v="منخفضة &lt; 11%"/>
    <n v="7.9999999999999988E-2"/>
    <s v="استثمار جيد"/>
    <n v="0.35736958559554449"/>
    <s v="مرتفع"/>
    <n v="50134559"/>
    <n v="50.134559000000003"/>
    <s v="مرتفع جدًا"/>
    <n v="0.35736958559554449"/>
    <s v="مرتفع"/>
    <n v="0.44595267988737858"/>
    <s v="مرتفع"/>
    <n v="2"/>
    <x v="1"/>
    <x v="1"/>
    <n v="4"/>
    <n v="5"/>
    <n v="5"/>
    <n v="1"/>
    <x v="1"/>
    <n v="24"/>
    <x v="1"/>
    <n v="81.711725999999999"/>
    <s v="81.7 Mn"/>
    <n v="65.360133000000005"/>
    <s v="65.4 Mn"/>
    <n v="1.655545"/>
    <s v="1.7 Mn"/>
    <n v="14.696047999999999"/>
  </r>
  <r>
    <n v="103"/>
    <s v="Residential Buildings Project"/>
    <x v="102"/>
    <x v="7"/>
    <x v="0"/>
    <x v="2"/>
    <n v="188"/>
    <x v="3"/>
    <n v="29218806"/>
    <x v="1"/>
    <n v="24788475"/>
    <x v="1"/>
    <n v="301709"/>
    <s v="منخفضة &lt; 500K"/>
    <n v="4128622"/>
    <s v="متوسط 1M - 10M"/>
    <n v="35466427"/>
    <n v="35.466427000000003"/>
    <s v="متوسطة 10M - 50M"/>
    <n v="24796128"/>
    <n v="24.796128"/>
    <x v="2"/>
    <n v="10670299"/>
    <n v="10.670299"/>
    <s v="مرتفعة 10M - 30M"/>
    <n v="0.37"/>
    <s v="منخفض &lt; 15%"/>
    <n v="0.16"/>
    <s v="منخفض &lt; 13%"/>
    <n v="4"/>
    <x v="0"/>
    <n v="0.7"/>
    <s v="مرتفع &gt; 60%"/>
    <n v="6457701"/>
    <n v="6.4577010000000001"/>
    <s v="متوسط 2M - 10M"/>
    <n v="12867594"/>
    <n v="12.867594"/>
    <s v="مرتفعة 10M - 30M"/>
    <n v="15506932"/>
    <n v="15.506932000000001"/>
    <s v="مرتفعة 10M - 30M"/>
    <n v="0.13"/>
    <s v="منخفضة &lt; 11%"/>
    <n v="0.03"/>
    <s v="استثمار جيد"/>
    <n v="0.30085632815507468"/>
    <s v="مرتفع"/>
    <n v="10670299"/>
    <n v="10.670299"/>
    <s v="معتدل"/>
    <n v="0.30085632815507468"/>
    <s v="مرتفع"/>
    <n v="0.36281055320289241"/>
    <s v="معتدل"/>
    <n v="6"/>
    <x v="0"/>
    <x v="1"/>
    <n v="4"/>
    <n v="5"/>
    <n v="5"/>
    <n v="4"/>
    <x v="0"/>
    <n v="26"/>
    <x v="0"/>
    <n v="29.218806000000001"/>
    <s v="29.2 Mn"/>
    <n v="24.788474999999998"/>
    <s v="24.8 Mn"/>
    <n v="0.301709"/>
    <s v="302 Thousand"/>
    <n v="4.128622"/>
  </r>
  <r>
    <n v="104"/>
    <s v="A Complex of Administrative Offices and Commercial Stores"/>
    <x v="103"/>
    <x v="7"/>
    <x v="0"/>
    <x v="2"/>
    <n v="159"/>
    <x v="3"/>
    <n v="71894724"/>
    <x v="1"/>
    <n v="58413048"/>
    <x v="1"/>
    <n v="815318"/>
    <s v="متوسطة 500K - 2M"/>
    <n v="12666358"/>
    <s v="مرتفع ≥ 10M"/>
    <n v="100032572"/>
    <n v="100.032572"/>
    <s v="ضخمة ≥ 100M"/>
    <n v="69917777"/>
    <n v="69.917777000000001"/>
    <x v="2"/>
    <n v="30114795"/>
    <n v="30.114795000000001"/>
    <s v="ضخمة ≥ 30M"/>
    <n v="0.42"/>
    <s v="منخفض &lt; 15%"/>
    <n v="0.14000000000000001"/>
    <s v="منخفض &lt; 13%"/>
    <n v="4.4000000000000004"/>
    <x v="0"/>
    <n v="0.7"/>
    <s v="مرتفع &gt; 60%"/>
    <n v="37977047"/>
    <n v="37.977046999999999"/>
    <s v="ممتاز ≥ 30M"/>
    <n v="34355412"/>
    <n v="34.355412000000001"/>
    <s v="عالية جدًا ≥ 30M"/>
    <n v="39014450"/>
    <n v="39.014449999999997"/>
    <s v="عالية جدًا ≥ 30M"/>
    <n v="0.13"/>
    <s v="منخفضة &lt; 11%"/>
    <n v="1.0000000000000011E-2"/>
    <s v="استثمار جيد"/>
    <n v="0.30104989202916832"/>
    <s v="مرتفع"/>
    <n v="30114795"/>
    <n v="30.114795000000001"/>
    <s v="مرتفع جدًا"/>
    <n v="0.30104989202916832"/>
    <s v="مرتفع"/>
    <n v="0.34344225398903072"/>
    <s v="معتدل"/>
    <n v="2"/>
    <x v="1"/>
    <x v="2"/>
    <n v="3"/>
    <n v="5"/>
    <n v="5"/>
    <n v="1"/>
    <x v="0"/>
    <n v="21"/>
    <x v="1"/>
    <n v="71.894723999999997"/>
    <s v="71.9 Mn"/>
    <n v="58.413048000000003"/>
    <s v="58.4 Mn"/>
    <n v="0.81531799999999999"/>
    <s v="815 Thousand"/>
    <n v="12.666358000000001"/>
  </r>
  <r>
    <n v="105"/>
    <s v="A Complex of Administrative Offices and Commercial Stores"/>
    <x v="104"/>
    <x v="7"/>
    <x v="0"/>
    <x v="0"/>
    <n v="210"/>
    <x v="3"/>
    <n v="52112683"/>
    <x v="1"/>
    <n v="42036707"/>
    <x v="1"/>
    <n v="665334"/>
    <s v="متوسطة 500K - 2M"/>
    <n v="9410642"/>
    <s v="متوسط 1M - 10M"/>
    <n v="73612407"/>
    <n v="73.612407000000005"/>
    <s v="مرتفعة 50M - 100M"/>
    <n v="45816607"/>
    <n v="45.816606999999998"/>
    <x v="2"/>
    <n v="27795800"/>
    <n v="27.7958"/>
    <s v="مرتفعة 10M - 30M"/>
    <n v="0.53"/>
    <s v="منخفض &lt; 15%"/>
    <n v="0.18"/>
    <s v="منخفض &lt; 13%"/>
    <n v="3.8"/>
    <x v="0"/>
    <n v="0.62"/>
    <s v="مرتفع &gt; 60%"/>
    <n v="12409668"/>
    <n v="12.409668"/>
    <s v="مرتفع 10M - 30M"/>
    <n v="29583079"/>
    <n v="29.583079000000001"/>
    <s v="مرتفعة 10M - 30M"/>
    <n v="37653148"/>
    <n v="37.653148000000002"/>
    <s v="عالية جدًا ≥ 30M"/>
    <n v="0.1"/>
    <s v="منخفضة &lt; 11%"/>
    <n v="7.9999999999999988E-2"/>
    <s v="استثمار جيد"/>
    <n v="0.37759667334339442"/>
    <s v="مرتفع"/>
    <n v="27795800"/>
    <n v="27.7958"/>
    <s v="مرتفع"/>
    <n v="0.37759667334339442"/>
    <s v="مرتفع"/>
    <n v="0.40187626251645331"/>
    <s v="مرتفع"/>
    <n v="4"/>
    <x v="2"/>
    <x v="1"/>
    <n v="4"/>
    <n v="5"/>
    <n v="5"/>
    <n v="3"/>
    <x v="1"/>
    <n v="26"/>
    <x v="0"/>
    <n v="52.112682999999997"/>
    <s v="52.1 Mn"/>
    <n v="42.036707"/>
    <s v="42. Mn"/>
    <n v="0.66533399999999998"/>
    <s v="665 Thousand"/>
    <n v="9.410641999999999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0.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9.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0.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609BF35-9945-461B-ABD0-D53DC9EE2EC4}" name="PivotTable97" cacheId="16" applyNumberFormats="0" applyBorderFormats="0" applyFontFormats="0" applyPatternFormats="0" applyAlignmentFormats="0" applyWidthHeightFormats="1" dataCaption="Values" updatedVersion="8" minRefreshableVersion="3" showDrill="0" showDataTips="0" enableDrill="0" rowGrandTotals="0" colGrandTotals="0" createdVersion="8" indent="127" showHeaders="0" outline="1" outlineData="1" multipleFieldFilters="0" rowHeaderCaption="Location">
  <location ref="F23:F24" firstHeaderRow="1" firstDataRow="1" firstDataCol="0"/>
  <pivotFields count="72">
    <pivotField showAll="0"/>
    <pivotField showAll="0"/>
    <pivotField showAll="0">
      <items count="106">
        <item x="25"/>
        <item x="34"/>
        <item x="48"/>
        <item x="55"/>
        <item x="56"/>
        <item x="7"/>
        <item x="9"/>
        <item x="32"/>
        <item x="41"/>
        <item x="63"/>
        <item x="52"/>
        <item x="6"/>
        <item x="53"/>
        <item x="0"/>
        <item x="99"/>
        <item x="100"/>
        <item x="101"/>
        <item x="102"/>
        <item x="103"/>
        <item x="104"/>
        <item x="10"/>
        <item x="11"/>
        <item x="12"/>
        <item x="13"/>
        <item x="14"/>
        <item x="15"/>
        <item x="16"/>
        <item x="17"/>
        <item x="18"/>
        <item x="1"/>
        <item x="19"/>
        <item x="20"/>
        <item x="21"/>
        <item x="22"/>
        <item x="23"/>
        <item x="24"/>
        <item x="26"/>
        <item x="27"/>
        <item x="28"/>
        <item x="2"/>
        <item x="29"/>
        <item x="30"/>
        <item x="31"/>
        <item x="33"/>
        <item x="35"/>
        <item x="36"/>
        <item x="37"/>
        <item x="38"/>
        <item x="3"/>
        <item x="39"/>
        <item x="40"/>
        <item x="42"/>
        <item x="43"/>
        <item x="44"/>
        <item x="45"/>
        <item x="46"/>
        <item x="47"/>
        <item x="4"/>
        <item x="49"/>
        <item x="50"/>
        <item x="51"/>
        <item x="54"/>
        <item x="57"/>
        <item x="58"/>
        <item x="5"/>
        <item x="59"/>
        <item x="60"/>
        <item x="61"/>
        <item x="62"/>
        <item x="64"/>
        <item x="65"/>
        <item x="66"/>
        <item x="67"/>
        <item x="68"/>
        <item x="69"/>
        <item x="70"/>
        <item x="71"/>
        <item x="72"/>
        <item x="73"/>
        <item x="74"/>
        <item x="75"/>
        <item x="76"/>
        <item x="77"/>
        <item x="78"/>
        <item x="79"/>
        <item x="80"/>
        <item x="81"/>
        <item x="82"/>
        <item x="83"/>
        <item x="84"/>
        <item x="85"/>
        <item x="86"/>
        <item x="87"/>
        <item x="88"/>
        <item x="8"/>
        <item x="89"/>
        <item x="90"/>
        <item x="91"/>
        <item x="92"/>
        <item x="93"/>
        <item x="94"/>
        <item x="95"/>
        <item x="96"/>
        <item x="97"/>
        <item x="98"/>
        <item t="default"/>
      </items>
    </pivotField>
    <pivotField showAll="0">
      <items count="13">
        <item x="5"/>
        <item x="6"/>
        <item x="4"/>
        <item x="11"/>
        <item x="3"/>
        <item x="1"/>
        <item x="9"/>
        <item x="7"/>
        <item x="2"/>
        <item x="0"/>
        <item x="8"/>
        <item x="10"/>
        <item t="default"/>
      </items>
    </pivotField>
    <pivotField compact="0" subtotalTop="0" showAll="0" includeNewItemsInFilter="1" defaultSubtotal="0"/>
    <pivotField showAll="0">
      <items count="4">
        <item x="2"/>
        <item x="1"/>
        <item x="0"/>
        <item t="default"/>
      </items>
    </pivotField>
    <pivotField showAll="0"/>
    <pivotField showAll="0">
      <items count="5">
        <item x="1"/>
        <item x="3"/>
        <item x="0"/>
        <item x="2"/>
        <item t="default"/>
      </items>
    </pivotField>
    <pivotField showAll="0"/>
    <pivotField showAll="0">
      <items count="4">
        <item x="1"/>
        <item x="2"/>
        <item x="0"/>
        <item t="default"/>
      </items>
    </pivotField>
    <pivotField showAll="0"/>
    <pivotField showAll="0">
      <items count="4">
        <item x="1"/>
        <item x="2"/>
        <item x="0"/>
        <item t="default"/>
      </items>
    </pivotField>
    <pivotField numFmtId="164" showAll="0"/>
    <pivotField showAll="0"/>
    <pivotField showAll="0"/>
    <pivotField showAll="0"/>
    <pivotField showAll="0"/>
    <pivotField numFmtId="2" showAll="0"/>
    <pivotField showAll="0"/>
    <pivotField showAll="0"/>
    <pivotField numFmtId="2" showAll="0"/>
    <pivotField showAll="0">
      <items count="5">
        <item x="3"/>
        <item x="1"/>
        <item x="2"/>
        <item x="0"/>
        <item t="default"/>
      </items>
    </pivotField>
    <pivotField showAll="0"/>
    <pivotField numFmtId="2" showAll="0"/>
    <pivotField showAll="0"/>
    <pivotField showAll="0"/>
    <pivotField showAll="0"/>
    <pivotField showAll="0"/>
    <pivotField showAll="0"/>
    <pivotField showAll="0"/>
    <pivotField showAll="0">
      <items count="4">
        <item x="1"/>
        <item x="2"/>
        <item x="0"/>
        <item t="default"/>
      </items>
    </pivotField>
    <pivotField showAll="0"/>
    <pivotField showAll="0"/>
    <pivotField showAll="0"/>
    <pivotField dataField="1" numFmtId="2" showAll="0"/>
    <pivotField showAll="0"/>
    <pivotField showAll="0"/>
    <pivotField numFmtId="2" showAll="0"/>
    <pivotField showAll="0"/>
    <pivotField showAll="0"/>
    <pivotField numFmtId="2" showAll="0"/>
    <pivotField showAll="0"/>
    <pivotField showAll="0"/>
    <pivotField showAll="0"/>
    <pivotField showAll="0"/>
    <pivotField showAll="0"/>
    <pivotField showAll="0"/>
    <pivotField showAll="0"/>
    <pivotField showAll="0"/>
    <pivotField numFmtId="2" showAll="0"/>
    <pivotField showAll="0"/>
    <pivotField showAll="0"/>
    <pivotField showAll="0"/>
    <pivotField showAll="0"/>
    <pivotField showAll="0"/>
    <pivotField showAll="0"/>
    <pivotField showAll="0">
      <items count="4">
        <item x="2"/>
        <item x="0"/>
        <item x="1"/>
        <item t="default"/>
      </items>
    </pivotField>
    <pivotField showAll="0">
      <items count="5">
        <item x="3"/>
        <item x="2"/>
        <item x="1"/>
        <item x="0"/>
        <item t="default"/>
      </items>
    </pivotField>
    <pivotField showAll="0"/>
    <pivotField showAll="0"/>
    <pivotField showAll="0"/>
    <pivotField showAll="0"/>
    <pivotField showAll="0">
      <items count="5">
        <item x="2"/>
        <item x="3"/>
        <item x="0"/>
        <item x="1"/>
        <item t="default"/>
      </items>
    </pivotField>
    <pivotField showAll="0"/>
    <pivotField showAll="0">
      <items count="4">
        <item x="2"/>
        <item x="0"/>
        <item x="1"/>
        <item t="default"/>
      </items>
    </pivotField>
    <pivotField numFmtId="2" showAll="0"/>
    <pivotField showAll="0"/>
    <pivotField numFmtId="2" showAll="0"/>
    <pivotField showAll="0"/>
    <pivotField numFmtId="2" showAll="0"/>
    <pivotField showAll="0"/>
    <pivotField numFmtId="2" showAll="0"/>
  </pivotFields>
  <rowItems count="1">
    <i/>
  </rowItems>
  <colItems count="1">
    <i/>
  </colItems>
  <dataFields count="1">
    <dataField name=" NPV" fld="34" baseField="0" baseItem="0" numFmtId="2"/>
  </dataFields>
  <formats count="24">
    <format dxfId="409">
      <pivotArea dataOnly="0" labelOnly="1" outline="0" axis="axisValues" fieldPosition="0"/>
    </format>
    <format dxfId="408">
      <pivotArea dataOnly="0" labelOnly="1" outline="0" axis="axisValues" fieldPosition="0"/>
    </format>
    <format dxfId="407">
      <pivotArea dataOnly="0" labelOnly="1" outline="0" axis="axisValues" fieldPosition="0"/>
    </format>
    <format dxfId="406">
      <pivotArea dataOnly="0" labelOnly="1" outline="0" axis="axisValues" fieldPosition="0"/>
    </format>
    <format dxfId="405">
      <pivotArea dataOnly="0" labelOnly="1" outline="0" axis="axisValues" fieldPosition="0"/>
    </format>
    <format dxfId="404">
      <pivotArea dataOnly="0" labelOnly="1" outline="0" axis="axisValues" fieldPosition="0"/>
    </format>
    <format dxfId="403">
      <pivotArea outline="0" collapsedLevelsAreSubtotals="1" fieldPosition="0"/>
    </format>
    <format dxfId="402">
      <pivotArea outline="0" collapsedLevelsAreSubtotals="1" fieldPosition="0"/>
    </format>
    <format dxfId="401">
      <pivotArea outline="0" collapsedLevelsAreSubtotals="1" fieldPosition="0"/>
    </format>
    <format dxfId="400">
      <pivotArea outline="0" collapsedLevelsAreSubtotals="1" fieldPosition="0"/>
    </format>
    <format dxfId="399">
      <pivotArea dataOnly="0" labelOnly="1" outline="0" axis="axisValues" fieldPosition="0"/>
    </format>
    <format dxfId="398">
      <pivotArea dataOnly="0" labelOnly="1" outline="0" axis="axisValues" fieldPosition="0"/>
    </format>
    <format dxfId="397">
      <pivotArea dataOnly="0" labelOnly="1" outline="0" axis="axisValues" fieldPosition="0"/>
    </format>
    <format dxfId="396">
      <pivotArea outline="0" collapsedLevelsAreSubtotals="1" fieldPosition="0"/>
    </format>
    <format dxfId="395">
      <pivotArea outline="0" collapsedLevelsAreSubtotals="1" fieldPosition="0"/>
    </format>
    <format dxfId="394">
      <pivotArea type="all" dataOnly="0" outline="0" fieldPosition="0"/>
    </format>
    <format dxfId="393">
      <pivotArea dataOnly="0" labelOnly="1" outline="0" axis="axisValues" fieldPosition="0"/>
    </format>
    <format dxfId="392">
      <pivotArea dataOnly="0" labelOnly="1" outline="0" axis="axisValues" fieldPosition="0"/>
    </format>
    <format dxfId="391">
      <pivotArea dataOnly="0" labelOnly="1" outline="0" axis="axisValues" fieldPosition="0"/>
    </format>
    <format dxfId="390">
      <pivotArea outline="0" collapsedLevelsAreSubtotals="1" fieldPosition="0"/>
    </format>
    <format dxfId="389">
      <pivotArea outline="0" collapsedLevelsAreSubtotals="1" fieldPosition="0"/>
    </format>
    <format dxfId="388">
      <pivotArea dataOnly="0" labelOnly="1" outline="0" axis="axisValues" fieldPosition="0"/>
    </format>
    <format dxfId="387">
      <pivotArea dataOnly="0" outline="0" axis="axisValues" fieldPosition="0"/>
    </format>
    <format dxfId="386">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0.xml><?xml version="1.0" encoding="utf-8"?>
<pivotTableDefinition xmlns="http://schemas.openxmlformats.org/spreadsheetml/2006/main" xmlns:mc="http://schemas.openxmlformats.org/markup-compatibility/2006" xmlns:xr="http://schemas.microsoft.com/office/spreadsheetml/2014/revision" mc:Ignorable="xr" xr:uid="{4F72B1D6-9C4B-4CC6-9E92-D7BEBD110F44}" name="PivotTable94" cacheId="16" applyNumberFormats="0" applyBorderFormats="0" applyFontFormats="0" applyPatternFormats="0" applyAlignmentFormats="0" applyWidthHeightFormats="1" dataCaption="Values" updatedVersion="8" minRefreshableVersion="3" showDrill="0" showDataTips="0" enableDrill="0" rowGrandTotals="0" colGrandTotals="0" createdVersion="8" indent="127" showHeaders="0" outline="1" outlineData="1" multipleFieldFilters="0" rowHeaderCaption="Location">
  <location ref="F14:F15" firstHeaderRow="1" firstDataRow="1" firstDataCol="0"/>
  <pivotFields count="72">
    <pivotField showAll="0"/>
    <pivotField showAll="0"/>
    <pivotField showAll="0">
      <items count="106">
        <item x="25"/>
        <item x="34"/>
        <item x="48"/>
        <item x="55"/>
        <item x="56"/>
        <item x="7"/>
        <item x="9"/>
        <item x="32"/>
        <item x="41"/>
        <item x="63"/>
        <item x="52"/>
        <item x="6"/>
        <item x="53"/>
        <item x="0"/>
        <item x="99"/>
        <item x="100"/>
        <item x="101"/>
        <item x="102"/>
        <item x="103"/>
        <item x="104"/>
        <item x="10"/>
        <item x="11"/>
        <item x="12"/>
        <item x="13"/>
        <item x="14"/>
        <item x="15"/>
        <item x="16"/>
        <item x="17"/>
        <item x="18"/>
        <item x="1"/>
        <item x="19"/>
        <item x="20"/>
        <item x="21"/>
        <item x="22"/>
        <item x="23"/>
        <item x="24"/>
        <item x="26"/>
        <item x="27"/>
        <item x="28"/>
        <item x="2"/>
        <item x="29"/>
        <item x="30"/>
        <item x="31"/>
        <item x="33"/>
        <item x="35"/>
        <item x="36"/>
        <item x="37"/>
        <item x="38"/>
        <item x="3"/>
        <item x="39"/>
        <item x="40"/>
        <item x="42"/>
        <item x="43"/>
        <item x="44"/>
        <item x="45"/>
        <item x="46"/>
        <item x="47"/>
        <item x="4"/>
        <item x="49"/>
        <item x="50"/>
        <item x="51"/>
        <item x="54"/>
        <item x="57"/>
        <item x="58"/>
        <item x="5"/>
        <item x="59"/>
        <item x="60"/>
        <item x="61"/>
        <item x="62"/>
        <item x="64"/>
        <item x="65"/>
        <item x="66"/>
        <item x="67"/>
        <item x="68"/>
        <item x="69"/>
        <item x="70"/>
        <item x="71"/>
        <item x="72"/>
        <item x="73"/>
        <item x="74"/>
        <item x="75"/>
        <item x="76"/>
        <item x="77"/>
        <item x="78"/>
        <item x="79"/>
        <item x="80"/>
        <item x="81"/>
        <item x="82"/>
        <item x="83"/>
        <item x="84"/>
        <item x="85"/>
        <item x="86"/>
        <item x="87"/>
        <item x="88"/>
        <item x="8"/>
        <item x="89"/>
        <item x="90"/>
        <item x="91"/>
        <item x="92"/>
        <item x="93"/>
        <item x="94"/>
        <item x="95"/>
        <item x="96"/>
        <item x="97"/>
        <item x="98"/>
        <item t="default"/>
      </items>
    </pivotField>
    <pivotField showAll="0">
      <items count="13">
        <item x="5"/>
        <item x="6"/>
        <item x="4"/>
        <item x="11"/>
        <item x="3"/>
        <item x="1"/>
        <item x="9"/>
        <item x="7"/>
        <item x="2"/>
        <item x="0"/>
        <item x="8"/>
        <item x="10"/>
        <item t="default"/>
      </items>
    </pivotField>
    <pivotField compact="0" subtotalTop="0" showAll="0" includeNewItemsInFilter="1" defaultSubtotal="0"/>
    <pivotField showAll="0">
      <items count="4">
        <item x="2"/>
        <item x="1"/>
        <item x="0"/>
        <item t="default"/>
      </items>
    </pivotField>
    <pivotField showAll="0"/>
    <pivotField showAll="0">
      <items count="5">
        <item x="1"/>
        <item x="3"/>
        <item x="0"/>
        <item x="2"/>
        <item t="default"/>
      </items>
    </pivotField>
    <pivotField showAll="0"/>
    <pivotField showAll="0">
      <items count="4">
        <item x="1"/>
        <item x="2"/>
        <item x="0"/>
        <item t="default"/>
      </items>
    </pivotField>
    <pivotField showAll="0"/>
    <pivotField showAll="0">
      <items count="4">
        <item x="1"/>
        <item x="2"/>
        <item x="0"/>
        <item t="default"/>
      </items>
    </pivotField>
    <pivotField numFmtId="164" showAll="0"/>
    <pivotField showAll="0"/>
    <pivotField showAll="0"/>
    <pivotField showAll="0"/>
    <pivotField showAll="0"/>
    <pivotField dataField="1" numFmtId="2" showAll="0"/>
    <pivotField showAll="0"/>
    <pivotField showAll="0"/>
    <pivotField numFmtId="2" showAll="0"/>
    <pivotField showAll="0">
      <items count="5">
        <item x="3"/>
        <item x="1"/>
        <item x="2"/>
        <item x="0"/>
        <item t="default"/>
      </items>
    </pivotField>
    <pivotField showAll="0"/>
    <pivotField numFmtId="2" showAll="0"/>
    <pivotField showAll="0"/>
    <pivotField showAll="0"/>
    <pivotField showAll="0"/>
    <pivotField showAll="0"/>
    <pivotField showAll="0"/>
    <pivotField showAll="0"/>
    <pivotField showAll="0">
      <items count="4">
        <item x="1"/>
        <item x="2"/>
        <item x="0"/>
        <item t="default"/>
      </items>
    </pivotField>
    <pivotField showAll="0"/>
    <pivotField showAll="0"/>
    <pivotField showAll="0"/>
    <pivotField numFmtId="2" showAll="0"/>
    <pivotField showAll="0"/>
    <pivotField showAll="0"/>
    <pivotField numFmtId="2" showAll="0"/>
    <pivotField showAll="0"/>
    <pivotField showAll="0"/>
    <pivotField numFmtId="2" showAll="0"/>
    <pivotField showAll="0"/>
    <pivotField showAll="0"/>
    <pivotField showAll="0"/>
    <pivotField showAll="0"/>
    <pivotField showAll="0"/>
    <pivotField showAll="0"/>
    <pivotField showAll="0"/>
    <pivotField showAll="0"/>
    <pivotField numFmtId="2" showAll="0"/>
    <pivotField showAll="0"/>
    <pivotField showAll="0"/>
    <pivotField showAll="0"/>
    <pivotField showAll="0"/>
    <pivotField showAll="0"/>
    <pivotField showAll="0"/>
    <pivotField showAll="0">
      <items count="4">
        <item x="2"/>
        <item x="0"/>
        <item x="1"/>
        <item t="default"/>
      </items>
    </pivotField>
    <pivotField showAll="0">
      <items count="5">
        <item x="3"/>
        <item x="2"/>
        <item x="1"/>
        <item x="0"/>
        <item t="default"/>
      </items>
    </pivotField>
    <pivotField showAll="0"/>
    <pivotField showAll="0"/>
    <pivotField showAll="0"/>
    <pivotField showAll="0"/>
    <pivotField showAll="0">
      <items count="5">
        <item x="2"/>
        <item x="3"/>
        <item x="0"/>
        <item x="1"/>
        <item t="default"/>
      </items>
    </pivotField>
    <pivotField showAll="0"/>
    <pivotField showAll="0">
      <items count="4">
        <item x="2"/>
        <item x="0"/>
        <item x="1"/>
        <item t="default"/>
      </items>
    </pivotField>
    <pivotField numFmtId="2" showAll="0"/>
    <pivotField showAll="0"/>
    <pivotField numFmtId="2" showAll="0"/>
    <pivotField showAll="0"/>
    <pivotField numFmtId="2" showAll="0"/>
    <pivotField showAll="0"/>
    <pivotField numFmtId="2" showAll="0"/>
  </pivotFields>
  <rowItems count="1">
    <i/>
  </rowItems>
  <colItems count="1">
    <i/>
  </colItems>
  <dataFields count="1">
    <dataField name="Revenues " fld="17" baseField="0" baseItem="0" numFmtId="2"/>
  </dataFields>
  <formats count="30">
    <format dxfId="572">
      <pivotArea dataOnly="0" labelOnly="1" outline="0" axis="axisValues" fieldPosition="0"/>
    </format>
    <format dxfId="571">
      <pivotArea dataOnly="0" labelOnly="1" outline="0" axis="axisValues" fieldPosition="0"/>
    </format>
    <format dxfId="570">
      <pivotArea dataOnly="0" labelOnly="1" outline="0" axis="axisValues" fieldPosition="0"/>
    </format>
    <format dxfId="569">
      <pivotArea dataOnly="0" labelOnly="1" outline="0" axis="axisValues" fieldPosition="0"/>
    </format>
    <format dxfId="568">
      <pivotArea dataOnly="0" labelOnly="1" outline="0" axis="axisValues" fieldPosition="0"/>
    </format>
    <format dxfId="567">
      <pivotArea dataOnly="0" labelOnly="1" outline="0" axis="axisValues" fieldPosition="0"/>
    </format>
    <format dxfId="566">
      <pivotArea outline="0" collapsedLevelsAreSubtotals="1" fieldPosition="0"/>
    </format>
    <format dxfId="565">
      <pivotArea outline="0" collapsedLevelsAreSubtotals="1" fieldPosition="0"/>
    </format>
    <format dxfId="564">
      <pivotArea outline="0" collapsedLevelsAreSubtotals="1" fieldPosition="0"/>
    </format>
    <format dxfId="563">
      <pivotArea outline="0" collapsedLevelsAreSubtotals="1" fieldPosition="0"/>
    </format>
    <format dxfId="562">
      <pivotArea dataOnly="0" labelOnly="1" outline="0" axis="axisValues" fieldPosition="0"/>
    </format>
    <format dxfId="561">
      <pivotArea dataOnly="0" labelOnly="1" outline="0" axis="axisValues" fieldPosition="0"/>
    </format>
    <format dxfId="560">
      <pivotArea dataOnly="0" labelOnly="1" outline="0" axis="axisValues" fieldPosition="0"/>
    </format>
    <format dxfId="559">
      <pivotArea outline="0" collapsedLevelsAreSubtotals="1" fieldPosition="0"/>
    </format>
    <format dxfId="558">
      <pivotArea outline="0" collapsedLevelsAreSubtotals="1" fieldPosition="0"/>
    </format>
    <format dxfId="557">
      <pivotArea type="all" dataOnly="0" outline="0" fieldPosition="0"/>
    </format>
    <format dxfId="556">
      <pivotArea dataOnly="0" labelOnly="1" outline="0" axis="axisValues" fieldPosition="0"/>
    </format>
    <format dxfId="555">
      <pivotArea outline="0" collapsedLevelsAreSubtotals="1" fieldPosition="0"/>
    </format>
    <format dxfId="554">
      <pivotArea dataOnly="0" labelOnly="1" outline="0" axis="axisValues" fieldPosition="0"/>
    </format>
    <format dxfId="553">
      <pivotArea type="all" dataOnly="0" outline="0" fieldPosition="0"/>
    </format>
    <format dxfId="552">
      <pivotArea outline="0" collapsedLevelsAreSubtotals="1" fieldPosition="0"/>
    </format>
    <format dxfId="551">
      <pivotArea type="all" dataOnly="0" outline="0" fieldPosition="0"/>
    </format>
    <format dxfId="550">
      <pivotArea outline="0" collapsedLevelsAreSubtotals="1" fieldPosition="0"/>
    </format>
    <format dxfId="549">
      <pivotArea dataOnly="0" labelOnly="1" outline="0" axis="axisValues" fieldPosition="0"/>
    </format>
    <format dxfId="548">
      <pivotArea dataOnly="0" labelOnly="1" outline="0" axis="axisValues" fieldPosition="0"/>
    </format>
    <format dxfId="547">
      <pivotArea outline="0" collapsedLevelsAreSubtotals="1" fieldPosition="0"/>
    </format>
    <format dxfId="546">
      <pivotArea outline="0" collapsedLevelsAreSubtotals="1" fieldPosition="0"/>
    </format>
    <format dxfId="545">
      <pivotArea dataOnly="0" outline="0" axis="axisValues" fieldPosition="0"/>
    </format>
    <format dxfId="544">
      <pivotArea dataOnly="0" labelOnly="1" outline="0" axis="axisValues" fieldPosition="0"/>
    </format>
    <format dxfId="543">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1.xml><?xml version="1.0" encoding="utf-8"?>
<pivotTableDefinition xmlns="http://schemas.openxmlformats.org/spreadsheetml/2006/main" xmlns:mc="http://schemas.openxmlformats.org/markup-compatibility/2006" xmlns:xr="http://schemas.microsoft.com/office/spreadsheetml/2014/revision" mc:Ignorable="xr" xr:uid="{FF93C23E-846C-4BC0-8D49-DCE190971BEB}" name="PivotTable107" cacheId="16" applyNumberFormats="0" applyBorderFormats="0" applyFontFormats="0" applyPatternFormats="0" applyAlignmentFormats="0" applyWidthHeightFormats="1" dataCaption="Values" updatedVersion="8" minRefreshableVersion="3" showDrill="0" showDataTips="0" enableDrill="0" rowGrandTotals="0" colGrandTotals="0" createdVersion="8" indent="127" showHeaders="0" outline="1" outlineData="1" multipleFieldFilters="0" rowHeaderCaption="Location">
  <location ref="J20:J21" firstHeaderRow="1" firstDataRow="1" firstDataCol="0"/>
  <pivotFields count="72">
    <pivotField showAll="0"/>
    <pivotField showAll="0"/>
    <pivotField showAll="0">
      <items count="106">
        <item x="25"/>
        <item x="34"/>
        <item x="48"/>
        <item x="55"/>
        <item x="56"/>
        <item x="7"/>
        <item x="9"/>
        <item x="32"/>
        <item x="41"/>
        <item x="63"/>
        <item x="52"/>
        <item x="6"/>
        <item x="53"/>
        <item x="0"/>
        <item x="99"/>
        <item x="100"/>
        <item x="101"/>
        <item x="102"/>
        <item x="103"/>
        <item x="104"/>
        <item x="10"/>
        <item x="11"/>
        <item x="12"/>
        <item x="13"/>
        <item x="14"/>
        <item x="15"/>
        <item x="16"/>
        <item x="17"/>
        <item x="18"/>
        <item x="1"/>
        <item x="19"/>
        <item x="20"/>
        <item x="21"/>
        <item x="22"/>
        <item x="23"/>
        <item x="24"/>
        <item x="26"/>
        <item x="27"/>
        <item x="28"/>
        <item x="2"/>
        <item x="29"/>
        <item x="30"/>
        <item x="31"/>
        <item x="33"/>
        <item x="35"/>
        <item x="36"/>
        <item x="37"/>
        <item x="38"/>
        <item x="3"/>
        <item x="39"/>
        <item x="40"/>
        <item x="42"/>
        <item x="43"/>
        <item x="44"/>
        <item x="45"/>
        <item x="46"/>
        <item x="47"/>
        <item x="4"/>
        <item x="49"/>
        <item x="50"/>
        <item x="51"/>
        <item x="54"/>
        <item x="57"/>
        <item x="58"/>
        <item x="5"/>
        <item x="59"/>
        <item x="60"/>
        <item x="61"/>
        <item x="62"/>
        <item x="64"/>
        <item x="65"/>
        <item x="66"/>
        <item x="67"/>
        <item x="68"/>
        <item x="69"/>
        <item x="70"/>
        <item x="71"/>
        <item x="72"/>
        <item x="73"/>
        <item x="74"/>
        <item x="75"/>
        <item x="76"/>
        <item x="77"/>
        <item x="78"/>
        <item x="79"/>
        <item x="80"/>
        <item x="81"/>
        <item x="82"/>
        <item x="83"/>
        <item x="84"/>
        <item x="85"/>
        <item x="86"/>
        <item x="87"/>
        <item x="88"/>
        <item x="8"/>
        <item x="89"/>
        <item x="90"/>
        <item x="91"/>
        <item x="92"/>
        <item x="93"/>
        <item x="94"/>
        <item x="95"/>
        <item x="96"/>
        <item x="97"/>
        <item x="98"/>
        <item t="default"/>
      </items>
    </pivotField>
    <pivotField showAll="0">
      <items count="13">
        <item x="5"/>
        <item x="6"/>
        <item x="4"/>
        <item x="11"/>
        <item x="3"/>
        <item x="1"/>
        <item x="9"/>
        <item x="7"/>
        <item x="2"/>
        <item x="0"/>
        <item x="8"/>
        <item x="10"/>
        <item t="default"/>
      </items>
    </pivotField>
    <pivotField compact="0" subtotalTop="0" showAll="0" includeNewItemsInFilter="1" defaultSubtotal="0"/>
    <pivotField showAll="0">
      <items count="4">
        <item x="2"/>
        <item x="1"/>
        <item x="0"/>
        <item t="default"/>
      </items>
    </pivotField>
    <pivotField showAll="0"/>
    <pivotField showAll="0">
      <items count="5">
        <item x="1"/>
        <item x="3"/>
        <item x="0"/>
        <item x="2"/>
        <item t="default"/>
      </items>
    </pivotField>
    <pivotField showAll="0"/>
    <pivotField showAll="0">
      <items count="4">
        <item x="1"/>
        <item x="2"/>
        <item x="0"/>
        <item t="default"/>
      </items>
    </pivotField>
    <pivotField showAll="0"/>
    <pivotField showAll="0">
      <items count="4">
        <item x="1"/>
        <item x="2"/>
        <item x="0"/>
        <item t="default"/>
      </items>
    </pivotField>
    <pivotField numFmtId="164" showAll="0"/>
    <pivotField showAll="0"/>
    <pivotField showAll="0"/>
    <pivotField showAll="0"/>
    <pivotField showAll="0"/>
    <pivotField numFmtId="2" showAll="0"/>
    <pivotField showAll="0"/>
    <pivotField showAll="0"/>
    <pivotField numFmtId="2" showAll="0"/>
    <pivotField showAll="0">
      <items count="5">
        <item x="3"/>
        <item x="1"/>
        <item x="2"/>
        <item x="0"/>
        <item t="default"/>
      </items>
    </pivotField>
    <pivotField showAll="0"/>
    <pivotField numFmtId="2" showAll="0"/>
    <pivotField showAll="0"/>
    <pivotField showAll="0"/>
    <pivotField showAll="0"/>
    <pivotField showAll="0"/>
    <pivotField showAll="0"/>
    <pivotField showAll="0"/>
    <pivotField showAll="0">
      <items count="4">
        <item x="1"/>
        <item x="2"/>
        <item x="0"/>
        <item t="default"/>
      </items>
    </pivotField>
    <pivotField showAll="0"/>
    <pivotField showAll="0"/>
    <pivotField showAll="0"/>
    <pivotField numFmtId="2" showAll="0"/>
    <pivotField showAll="0"/>
    <pivotField showAll="0"/>
    <pivotField numFmtId="2" showAll="0"/>
    <pivotField showAll="0"/>
    <pivotField showAll="0"/>
    <pivotField numFmtId="2" showAll="0"/>
    <pivotField showAll="0"/>
    <pivotField showAll="0"/>
    <pivotField showAll="0"/>
    <pivotField dataField="1" showAll="0"/>
    <pivotField showAll="0"/>
    <pivotField showAll="0"/>
    <pivotField showAll="0"/>
    <pivotField showAll="0"/>
    <pivotField numFmtId="2" showAll="0"/>
    <pivotField showAll="0"/>
    <pivotField showAll="0"/>
    <pivotField showAll="0"/>
    <pivotField showAll="0"/>
    <pivotField showAll="0"/>
    <pivotField showAll="0"/>
    <pivotField showAll="0">
      <items count="4">
        <item x="2"/>
        <item x="0"/>
        <item x="1"/>
        <item t="default"/>
      </items>
    </pivotField>
    <pivotField showAll="0">
      <items count="5">
        <item x="3"/>
        <item x="2"/>
        <item x="1"/>
        <item x="0"/>
        <item t="default"/>
      </items>
    </pivotField>
    <pivotField showAll="0"/>
    <pivotField showAll="0"/>
    <pivotField showAll="0"/>
    <pivotField showAll="0"/>
    <pivotField showAll="0">
      <items count="5">
        <item x="2"/>
        <item x="3"/>
        <item x="0"/>
        <item x="1"/>
        <item t="default"/>
      </items>
    </pivotField>
    <pivotField showAll="0"/>
    <pivotField showAll="0">
      <items count="4">
        <item x="2"/>
        <item x="0"/>
        <item x="1"/>
        <item t="default"/>
      </items>
    </pivotField>
    <pivotField numFmtId="2" showAll="0"/>
    <pivotField showAll="0"/>
    <pivotField numFmtId="2" showAll="0"/>
    <pivotField showAll="0"/>
    <pivotField numFmtId="2" showAll="0"/>
    <pivotField showAll="0"/>
    <pivotField numFmtId="2" showAll="0"/>
  </pivotFields>
  <rowItems count="1">
    <i/>
  </rowItems>
  <colItems count="1">
    <i/>
  </colItems>
  <dataFields count="1">
    <dataField name="IRR Minus_Cost_of_Capital" fld="44" baseField="0" baseItem="0"/>
  </dataFields>
  <formats count="23">
    <format dxfId="595">
      <pivotArea dataOnly="0" labelOnly="1" outline="0" axis="axisValues" fieldPosition="0"/>
    </format>
    <format dxfId="594">
      <pivotArea dataOnly="0" labelOnly="1" outline="0" axis="axisValues" fieldPosition="0"/>
    </format>
    <format dxfId="593">
      <pivotArea dataOnly="0" labelOnly="1" outline="0" axis="axisValues" fieldPosition="0"/>
    </format>
    <format dxfId="592">
      <pivotArea dataOnly="0" labelOnly="1" outline="0" axis="axisValues" fieldPosition="0"/>
    </format>
    <format dxfId="591">
      <pivotArea dataOnly="0" labelOnly="1" outline="0" axis="axisValues" fieldPosition="0"/>
    </format>
    <format dxfId="590">
      <pivotArea dataOnly="0" labelOnly="1" outline="0" axis="axisValues" fieldPosition="0"/>
    </format>
    <format dxfId="589">
      <pivotArea outline="0" collapsedLevelsAreSubtotals="1" fieldPosition="0"/>
    </format>
    <format dxfId="588">
      <pivotArea outline="0" collapsedLevelsAreSubtotals="1" fieldPosition="0"/>
    </format>
    <format dxfId="587">
      <pivotArea outline="0" collapsedLevelsAreSubtotals="1" fieldPosition="0"/>
    </format>
    <format dxfId="586">
      <pivotArea outline="0" collapsedLevelsAreSubtotals="1" fieldPosition="0"/>
    </format>
    <format dxfId="585">
      <pivotArea dataOnly="0" labelOnly="1" outline="0" axis="axisValues" fieldPosition="0"/>
    </format>
    <format dxfId="584">
      <pivotArea dataOnly="0" labelOnly="1" outline="0" axis="axisValues" fieldPosition="0"/>
    </format>
    <format dxfId="583">
      <pivotArea dataOnly="0" labelOnly="1" outline="0" axis="axisValues" fieldPosition="0"/>
    </format>
    <format dxfId="582">
      <pivotArea outline="0" collapsedLevelsAreSubtotals="1" fieldPosition="0"/>
    </format>
    <format dxfId="581">
      <pivotArea outline="0" collapsedLevelsAreSubtotals="1" fieldPosition="0"/>
    </format>
    <format dxfId="580">
      <pivotArea type="all" dataOnly="0" outline="0" fieldPosition="0"/>
    </format>
    <format dxfId="579">
      <pivotArea dataOnly="0" labelOnly="1" outline="0" axis="axisValues" fieldPosition="0"/>
    </format>
    <format dxfId="578">
      <pivotArea dataOnly="0" labelOnly="1" outline="0" axis="axisValues" fieldPosition="0"/>
    </format>
    <format dxfId="577">
      <pivotArea dataOnly="0" labelOnly="1" outline="0" axis="axisValues" fieldPosition="0"/>
    </format>
    <format dxfId="576">
      <pivotArea outline="0" collapsedLevelsAreSubtotals="1" fieldPosition="0"/>
    </format>
    <format dxfId="575">
      <pivotArea outline="0" collapsedLevelsAreSubtotals="1" fieldPosition="0"/>
    </format>
    <format dxfId="574">
      <pivotArea dataOnly="0" labelOnly="1" outline="0" axis="axisValues" fieldPosition="0"/>
    </format>
    <format dxfId="573">
      <pivotArea dataOnly="0"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2.xml><?xml version="1.0" encoding="utf-8"?>
<pivotTableDefinition xmlns="http://schemas.openxmlformats.org/spreadsheetml/2006/main" xmlns:mc="http://schemas.openxmlformats.org/markup-compatibility/2006" xmlns:xr="http://schemas.microsoft.com/office/spreadsheetml/2014/revision" mc:Ignorable="xr" xr:uid="{8D09CB3A-0D44-4D7C-9C77-F5AF299F62DF}" name="PivotTable100" cacheId="16" applyNumberFormats="0" applyBorderFormats="0" applyFontFormats="0" applyPatternFormats="0" applyAlignmentFormats="0" applyWidthHeightFormats="1" dataCaption="Values" updatedVersion="8" minRefreshableVersion="3" showDrill="0" showDataTips="0" enableDrill="0" rowGrandTotals="0" colGrandTotals="0" createdVersion="8" indent="127" showHeaders="0" outline="1" outlineData="1" multipleFieldFilters="0" rowHeaderCaption="Location">
  <location ref="H17:H18" firstHeaderRow="1" firstDataRow="1" firstDataCol="0"/>
  <pivotFields count="72">
    <pivotField showAll="0"/>
    <pivotField showAll="0"/>
    <pivotField showAll="0">
      <items count="106">
        <item x="25"/>
        <item x="34"/>
        <item x="48"/>
        <item x="55"/>
        <item x="56"/>
        <item x="7"/>
        <item x="9"/>
        <item x="32"/>
        <item x="41"/>
        <item x="63"/>
        <item x="52"/>
        <item x="6"/>
        <item x="53"/>
        <item x="0"/>
        <item x="99"/>
        <item x="100"/>
        <item x="101"/>
        <item x="102"/>
        <item x="103"/>
        <item x="104"/>
        <item x="10"/>
        <item x="11"/>
        <item x="12"/>
        <item x="13"/>
        <item x="14"/>
        <item x="15"/>
        <item x="16"/>
        <item x="17"/>
        <item x="18"/>
        <item x="1"/>
        <item x="19"/>
        <item x="20"/>
        <item x="21"/>
        <item x="22"/>
        <item x="23"/>
        <item x="24"/>
        <item x="26"/>
        <item x="27"/>
        <item x="28"/>
        <item x="2"/>
        <item x="29"/>
        <item x="30"/>
        <item x="31"/>
        <item x="33"/>
        <item x="35"/>
        <item x="36"/>
        <item x="37"/>
        <item x="38"/>
        <item x="3"/>
        <item x="39"/>
        <item x="40"/>
        <item x="42"/>
        <item x="43"/>
        <item x="44"/>
        <item x="45"/>
        <item x="46"/>
        <item x="47"/>
        <item x="4"/>
        <item x="49"/>
        <item x="50"/>
        <item x="51"/>
        <item x="54"/>
        <item x="57"/>
        <item x="58"/>
        <item x="5"/>
        <item x="59"/>
        <item x="60"/>
        <item x="61"/>
        <item x="62"/>
        <item x="64"/>
        <item x="65"/>
        <item x="66"/>
        <item x="67"/>
        <item x="68"/>
        <item x="69"/>
        <item x="70"/>
        <item x="71"/>
        <item x="72"/>
        <item x="73"/>
        <item x="74"/>
        <item x="75"/>
        <item x="76"/>
        <item x="77"/>
        <item x="78"/>
        <item x="79"/>
        <item x="80"/>
        <item x="81"/>
        <item x="82"/>
        <item x="83"/>
        <item x="84"/>
        <item x="85"/>
        <item x="86"/>
        <item x="87"/>
        <item x="88"/>
        <item x="8"/>
        <item x="89"/>
        <item x="90"/>
        <item x="91"/>
        <item x="92"/>
        <item x="93"/>
        <item x="94"/>
        <item x="95"/>
        <item x="96"/>
        <item x="97"/>
        <item x="98"/>
        <item t="default"/>
      </items>
    </pivotField>
    <pivotField showAll="0">
      <items count="13">
        <item x="5"/>
        <item x="6"/>
        <item x="4"/>
        <item x="11"/>
        <item x="3"/>
        <item x="1"/>
        <item x="9"/>
        <item x="7"/>
        <item x="2"/>
        <item x="0"/>
        <item x="8"/>
        <item x="10"/>
        <item t="default"/>
      </items>
    </pivotField>
    <pivotField compact="0" subtotalTop="0" showAll="0" includeNewItemsInFilter="1" defaultSubtotal="0"/>
    <pivotField showAll="0">
      <items count="4">
        <item x="2"/>
        <item x="1"/>
        <item x="0"/>
        <item t="default"/>
      </items>
    </pivotField>
    <pivotField showAll="0"/>
    <pivotField showAll="0">
      <items count="5">
        <item x="1"/>
        <item x="3"/>
        <item x="0"/>
        <item x="2"/>
        <item t="default"/>
      </items>
    </pivotField>
    <pivotField showAll="0"/>
    <pivotField showAll="0">
      <items count="4">
        <item x="1"/>
        <item x="2"/>
        <item x="0"/>
        <item t="default"/>
      </items>
    </pivotField>
    <pivotField showAll="0"/>
    <pivotField showAll="0">
      <items count="4">
        <item x="1"/>
        <item x="2"/>
        <item x="0"/>
        <item t="default"/>
      </items>
    </pivotField>
    <pivotField numFmtId="164" showAll="0"/>
    <pivotField showAll="0"/>
    <pivotField showAll="0"/>
    <pivotField showAll="0"/>
    <pivotField showAll="0"/>
    <pivotField numFmtId="2" showAll="0"/>
    <pivotField showAll="0"/>
    <pivotField showAll="0"/>
    <pivotField numFmtId="2" showAll="0"/>
    <pivotField showAll="0">
      <items count="5">
        <item x="3"/>
        <item x="1"/>
        <item x="2"/>
        <item x="0"/>
        <item t="default"/>
      </items>
    </pivotField>
    <pivotField showAll="0"/>
    <pivotField numFmtId="2" showAll="0"/>
    <pivotField showAll="0"/>
    <pivotField showAll="0"/>
    <pivotField showAll="0"/>
    <pivotField showAll="0"/>
    <pivotField showAll="0"/>
    <pivotField showAll="0"/>
    <pivotField showAll="0">
      <items count="4">
        <item x="1"/>
        <item x="2"/>
        <item x="0"/>
        <item t="default"/>
      </items>
    </pivotField>
    <pivotField showAll="0"/>
    <pivotField showAll="0"/>
    <pivotField showAll="0"/>
    <pivotField numFmtId="2" showAll="0"/>
    <pivotField showAll="0"/>
    <pivotField showAll="0"/>
    <pivotField numFmtId="2" showAll="0"/>
    <pivotField showAll="0"/>
    <pivotField showAll="0"/>
    <pivotField numFmtId="2" showAll="0"/>
    <pivotField showAll="0"/>
    <pivotField showAll="0"/>
    <pivotField showAll="0"/>
    <pivotField showAll="0"/>
    <pivotField showAll="0"/>
    <pivotField showAll="0"/>
    <pivotField showAll="0"/>
    <pivotField showAll="0"/>
    <pivotField numFmtId="2" showAll="0"/>
    <pivotField showAll="0"/>
    <pivotField showAll="0"/>
    <pivotField showAll="0"/>
    <pivotField dataField="1" showAll="0"/>
    <pivotField showAll="0"/>
    <pivotField showAll="0"/>
    <pivotField showAll="0">
      <items count="4">
        <item x="2"/>
        <item x="0"/>
        <item x="1"/>
        <item t="default"/>
      </items>
    </pivotField>
    <pivotField showAll="0">
      <items count="5">
        <item x="3"/>
        <item x="2"/>
        <item x="1"/>
        <item x="0"/>
        <item t="default"/>
      </items>
    </pivotField>
    <pivotField showAll="0"/>
    <pivotField showAll="0"/>
    <pivotField showAll="0"/>
    <pivotField showAll="0"/>
    <pivotField showAll="0">
      <items count="5">
        <item x="2"/>
        <item x="3"/>
        <item x="0"/>
        <item x="1"/>
        <item t="default"/>
      </items>
    </pivotField>
    <pivotField showAll="0"/>
    <pivotField showAll="0">
      <items count="4">
        <item x="2"/>
        <item x="0"/>
        <item x="1"/>
        <item t="default"/>
      </items>
    </pivotField>
    <pivotField numFmtId="2" showAll="0"/>
    <pivotField showAll="0"/>
    <pivotField numFmtId="2" showAll="0"/>
    <pivotField showAll="0"/>
    <pivotField numFmtId="2" showAll="0"/>
    <pivotField showAll="0"/>
    <pivotField numFmtId="2" showAll="0"/>
  </pivotFields>
  <rowItems count="1">
    <i/>
  </rowItems>
  <colItems count="1">
    <i/>
  </colItems>
  <dataFields count="1">
    <dataField name="Value Added_Percentage" fld="53" baseField="0" baseItem="0"/>
  </dataFields>
  <formats count="4">
    <format dxfId="599">
      <pivotArea dataOnly="0" labelOnly="1" outline="0" axis="axisValues" fieldPosition="0"/>
    </format>
    <format dxfId="598">
      <pivotArea outline="0" collapsedLevelsAreSubtotals="1" fieldPosition="0"/>
    </format>
    <format dxfId="597">
      <pivotArea dataOnly="0" labelOnly="1" outline="0" axis="axisValues" fieldPosition="0"/>
    </format>
    <format dxfId="596">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3.xml><?xml version="1.0" encoding="utf-8"?>
<pivotTableDefinition xmlns="http://schemas.openxmlformats.org/spreadsheetml/2006/main" xmlns:mc="http://schemas.openxmlformats.org/markup-compatibility/2006" xmlns:xr="http://schemas.microsoft.com/office/spreadsheetml/2014/revision" mc:Ignorable="xr" xr:uid="{65F32AB0-80C1-4745-8E30-1FEC4096805E}" name="PivotTable108" cacheId="16" applyNumberFormats="0" applyBorderFormats="0" applyFontFormats="0" applyPatternFormats="0" applyAlignmentFormats="0" applyWidthHeightFormats="1" dataCaption="Values" updatedVersion="8" minRefreshableVersion="3" showDrill="0" showDataTips="0" enableDrill="0" rowGrandTotals="0" colGrandTotals="0" createdVersion="8" indent="127" showHeaders="0" outline="1" outlineData="1" multipleFieldFilters="0" rowHeaderCaption="Location">
  <location ref="J23:J24" firstHeaderRow="1" firstDataRow="1" firstDataCol="0"/>
  <pivotFields count="72">
    <pivotField showAll="0"/>
    <pivotField showAll="0"/>
    <pivotField showAll="0">
      <items count="106">
        <item x="25"/>
        <item x="34"/>
        <item x="48"/>
        <item x="55"/>
        <item x="56"/>
        <item x="7"/>
        <item x="9"/>
        <item x="32"/>
        <item x="41"/>
        <item x="63"/>
        <item x="52"/>
        <item x="6"/>
        <item x="53"/>
        <item x="0"/>
        <item x="99"/>
        <item x="100"/>
        <item x="101"/>
        <item x="102"/>
        <item x="103"/>
        <item x="104"/>
        <item x="10"/>
        <item x="11"/>
        <item x="12"/>
        <item x="13"/>
        <item x="14"/>
        <item x="15"/>
        <item x="16"/>
        <item x="17"/>
        <item x="18"/>
        <item x="1"/>
        <item x="19"/>
        <item x="20"/>
        <item x="21"/>
        <item x="22"/>
        <item x="23"/>
        <item x="24"/>
        <item x="26"/>
        <item x="27"/>
        <item x="28"/>
        <item x="2"/>
        <item x="29"/>
        <item x="30"/>
        <item x="31"/>
        <item x="33"/>
        <item x="35"/>
        <item x="36"/>
        <item x="37"/>
        <item x="38"/>
        <item x="3"/>
        <item x="39"/>
        <item x="40"/>
        <item x="42"/>
        <item x="43"/>
        <item x="44"/>
        <item x="45"/>
        <item x="46"/>
        <item x="47"/>
        <item x="4"/>
        <item x="49"/>
        <item x="50"/>
        <item x="51"/>
        <item x="54"/>
        <item x="57"/>
        <item x="58"/>
        <item x="5"/>
        <item x="59"/>
        <item x="60"/>
        <item x="61"/>
        <item x="62"/>
        <item x="64"/>
        <item x="65"/>
        <item x="66"/>
        <item x="67"/>
        <item x="68"/>
        <item x="69"/>
        <item x="70"/>
        <item x="71"/>
        <item x="72"/>
        <item x="73"/>
        <item x="74"/>
        <item x="75"/>
        <item x="76"/>
        <item x="77"/>
        <item x="78"/>
        <item x="79"/>
        <item x="80"/>
        <item x="81"/>
        <item x="82"/>
        <item x="83"/>
        <item x="84"/>
        <item x="85"/>
        <item x="86"/>
        <item x="87"/>
        <item x="88"/>
        <item x="8"/>
        <item x="89"/>
        <item x="90"/>
        <item x="91"/>
        <item x="92"/>
        <item x="93"/>
        <item x="94"/>
        <item x="95"/>
        <item x="96"/>
        <item x="97"/>
        <item x="98"/>
        <item t="default"/>
      </items>
    </pivotField>
    <pivotField showAll="0">
      <items count="13">
        <item x="5"/>
        <item x="6"/>
        <item x="4"/>
        <item x="11"/>
        <item x="3"/>
        <item x="1"/>
        <item x="9"/>
        <item x="7"/>
        <item x="2"/>
        <item x="0"/>
        <item x="8"/>
        <item x="10"/>
        <item t="default"/>
      </items>
    </pivotField>
    <pivotField compact="0" subtotalTop="0" showAll="0" includeNewItemsInFilter="1" defaultSubtotal="0">
      <items count="7">
        <item x="2"/>
        <item x="3"/>
        <item x="6"/>
        <item x="4"/>
        <item x="1"/>
        <item x="5"/>
        <item x="0"/>
      </items>
    </pivotField>
    <pivotField showAll="0">
      <items count="4">
        <item x="2"/>
        <item x="1"/>
        <item x="0"/>
        <item t="default"/>
      </items>
    </pivotField>
    <pivotField showAll="0"/>
    <pivotField showAll="0">
      <items count="5">
        <item x="1"/>
        <item x="3"/>
        <item x="0"/>
        <item x="2"/>
        <item t="default"/>
      </items>
    </pivotField>
    <pivotField showAll="0"/>
    <pivotField showAll="0">
      <items count="4">
        <item x="1"/>
        <item x="2"/>
        <item x="0"/>
        <item t="default"/>
      </items>
    </pivotField>
    <pivotField showAll="0"/>
    <pivotField showAll="0">
      <items count="4">
        <item x="1"/>
        <item x="2"/>
        <item x="0"/>
        <item t="default"/>
      </items>
    </pivotField>
    <pivotField numFmtId="164" showAll="0"/>
    <pivotField showAll="0"/>
    <pivotField showAll="0"/>
    <pivotField showAll="0"/>
    <pivotField showAll="0"/>
    <pivotField numFmtId="2" showAll="0"/>
    <pivotField showAll="0"/>
    <pivotField showAll="0"/>
    <pivotField numFmtId="2" showAll="0"/>
    <pivotField showAll="0">
      <items count="5">
        <item x="3"/>
        <item x="1"/>
        <item x="2"/>
        <item x="0"/>
        <item t="default"/>
      </items>
    </pivotField>
    <pivotField showAll="0"/>
    <pivotField numFmtId="2" showAll="0"/>
    <pivotField showAll="0"/>
    <pivotField showAll="0"/>
    <pivotField showAll="0"/>
    <pivotField showAll="0"/>
    <pivotField showAll="0"/>
    <pivotField showAll="0"/>
    <pivotField showAll="0">
      <items count="4">
        <item x="1"/>
        <item x="2"/>
        <item x="0"/>
        <item t="default"/>
      </items>
    </pivotField>
    <pivotField showAll="0"/>
    <pivotField showAll="0"/>
    <pivotField showAll="0"/>
    <pivotField numFmtId="2" showAll="0"/>
    <pivotField showAll="0"/>
    <pivotField showAll="0"/>
    <pivotField numFmtId="2" showAll="0"/>
    <pivotField showAll="0"/>
    <pivotField showAll="0"/>
    <pivotField numFmtId="2" showAll="0"/>
    <pivotField showAll="0"/>
    <pivotField dataField="1" showAll="0"/>
    <pivotField showAll="0"/>
    <pivotField showAll="0"/>
    <pivotField showAll="0"/>
    <pivotField showAll="0"/>
    <pivotField showAll="0"/>
    <pivotField showAll="0"/>
    <pivotField numFmtId="2" showAll="0"/>
    <pivotField showAll="0"/>
    <pivotField showAll="0"/>
    <pivotField showAll="0"/>
    <pivotField showAll="0"/>
    <pivotField showAll="0"/>
    <pivotField showAll="0"/>
    <pivotField showAll="0">
      <items count="4">
        <item x="2"/>
        <item x="0"/>
        <item x="1"/>
        <item t="default"/>
      </items>
    </pivotField>
    <pivotField showAll="0">
      <items count="5">
        <item x="3"/>
        <item x="2"/>
        <item x="1"/>
        <item x="0"/>
        <item t="default"/>
      </items>
    </pivotField>
    <pivotField showAll="0"/>
    <pivotField showAll="0"/>
    <pivotField showAll="0"/>
    <pivotField showAll="0"/>
    <pivotField showAll="0">
      <items count="5">
        <item x="2"/>
        <item x="3"/>
        <item x="0"/>
        <item x="1"/>
        <item t="default"/>
      </items>
    </pivotField>
    <pivotField showAll="0"/>
    <pivotField showAll="0">
      <items count="4">
        <item x="2"/>
        <item x="0"/>
        <item x="1"/>
        <item t="default"/>
      </items>
    </pivotField>
    <pivotField numFmtId="2" showAll="0"/>
    <pivotField showAll="0"/>
    <pivotField numFmtId="2" showAll="0"/>
    <pivotField showAll="0"/>
    <pivotField numFmtId="2" showAll="0"/>
    <pivotField showAll="0"/>
    <pivotField numFmtId="2" showAll="0"/>
  </pivotFields>
  <rowItems count="1">
    <i/>
  </rowItems>
  <colItems count="1">
    <i/>
  </colItems>
  <dataFields count="1">
    <dataField name="Estimated Cost_of_Capital" fld="42" baseField="0" baseItem="0"/>
  </dataFields>
  <formats count="28">
    <format dxfId="627">
      <pivotArea dataOnly="0" labelOnly="1" outline="0" axis="axisValues" fieldPosition="0"/>
    </format>
    <format dxfId="626">
      <pivotArea dataOnly="0" labelOnly="1" outline="0" axis="axisValues" fieldPosition="0"/>
    </format>
    <format dxfId="625">
      <pivotArea dataOnly="0" labelOnly="1" outline="0" axis="axisValues" fieldPosition="0"/>
    </format>
    <format dxfId="624">
      <pivotArea dataOnly="0" labelOnly="1" outline="0" axis="axisValues" fieldPosition="0"/>
    </format>
    <format dxfId="623">
      <pivotArea dataOnly="0" labelOnly="1" outline="0" axis="axisValues" fieldPosition="0"/>
    </format>
    <format dxfId="622">
      <pivotArea dataOnly="0" labelOnly="1" outline="0" axis="axisValues" fieldPosition="0"/>
    </format>
    <format dxfId="621">
      <pivotArea outline="0" collapsedLevelsAreSubtotals="1" fieldPosition="0"/>
    </format>
    <format dxfId="620">
      <pivotArea outline="0" collapsedLevelsAreSubtotals="1" fieldPosition="0"/>
    </format>
    <format dxfId="619">
      <pivotArea outline="0" collapsedLevelsAreSubtotals="1" fieldPosition="0"/>
    </format>
    <format dxfId="618">
      <pivotArea outline="0" collapsedLevelsAreSubtotals="1" fieldPosition="0"/>
    </format>
    <format dxfId="617">
      <pivotArea dataOnly="0" labelOnly="1" outline="0" axis="axisValues" fieldPosition="0"/>
    </format>
    <format dxfId="616">
      <pivotArea dataOnly="0" labelOnly="1" outline="0" axis="axisValues" fieldPosition="0"/>
    </format>
    <format dxfId="615">
      <pivotArea dataOnly="0" labelOnly="1" outline="0" axis="axisValues" fieldPosition="0"/>
    </format>
    <format dxfId="614">
      <pivotArea outline="0" collapsedLevelsAreSubtotals="1" fieldPosition="0"/>
    </format>
    <format dxfId="613">
      <pivotArea outline="0" collapsedLevelsAreSubtotals="1" fieldPosition="0"/>
    </format>
    <format dxfId="612">
      <pivotArea type="all" dataOnly="0" outline="0" fieldPosition="0"/>
    </format>
    <format dxfId="611">
      <pivotArea dataOnly="0" labelOnly="1" outline="0" axis="axisValues" fieldPosition="0"/>
    </format>
    <format dxfId="610">
      <pivotArea outline="0" collapsedLevelsAreSubtotals="1" fieldPosition="0"/>
    </format>
    <format dxfId="609">
      <pivotArea type="all" dataOnly="0" outline="0" fieldPosition="0"/>
    </format>
    <format dxfId="608">
      <pivotArea outline="0" collapsedLevelsAreSubtotals="1" fieldPosition="0"/>
    </format>
    <format dxfId="607">
      <pivotArea type="all" dataOnly="0" outline="0" fieldPosition="0"/>
    </format>
    <format dxfId="606">
      <pivotArea outline="0" collapsedLevelsAreSubtotals="1" fieldPosition="0"/>
    </format>
    <format dxfId="605">
      <pivotArea dataOnly="0" labelOnly="1" outline="0" axis="axisValues" fieldPosition="0"/>
    </format>
    <format dxfId="604">
      <pivotArea dataOnly="0" labelOnly="1" outline="0" axis="axisValues" fieldPosition="0"/>
    </format>
    <format dxfId="603">
      <pivotArea outline="0" collapsedLevelsAreSubtotals="1" fieldPosition="0"/>
    </format>
    <format dxfId="602">
      <pivotArea outline="0" collapsedLevelsAreSubtotals="1" fieldPosition="0"/>
    </format>
    <format dxfId="601">
      <pivotArea dataOnly="0" labelOnly="1" outline="0" axis="axisValues" fieldPosition="0"/>
    </format>
    <format dxfId="60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4.xml><?xml version="1.0" encoding="utf-8"?>
<pivotTableDefinition xmlns="http://schemas.openxmlformats.org/spreadsheetml/2006/main" xmlns:mc="http://schemas.openxmlformats.org/markup-compatibility/2006" xmlns:xr="http://schemas.microsoft.com/office/spreadsheetml/2014/revision" mc:Ignorable="xr" xr:uid="{F25D46FF-D6D7-4AB5-8693-3E250A4B0956}" name="PivotTable91" cacheId="16" applyNumberFormats="0" applyBorderFormats="0" applyFontFormats="0" applyPatternFormats="0" applyAlignmentFormats="0" applyWidthHeightFormats="1" dataCaption="Values" updatedVersion="8" minRefreshableVersion="3" showDrill="0" showDataTips="0" enableDrill="0" rowGrandTotals="0" colGrandTotals="0" createdVersion="8" indent="127" showHeaders="0" outline="1" outlineData="1" multipleFieldFilters="0" rowHeaderCaption="Location">
  <location ref="D20:D21" firstHeaderRow="1" firstDataRow="1" firstDataCol="0"/>
  <pivotFields count="72">
    <pivotField showAll="0"/>
    <pivotField showAll="0"/>
    <pivotField showAll="0">
      <items count="106">
        <item x="25"/>
        <item x="34"/>
        <item x="48"/>
        <item x="55"/>
        <item x="56"/>
        <item x="7"/>
        <item x="9"/>
        <item x="32"/>
        <item x="41"/>
        <item x="63"/>
        <item x="52"/>
        <item x="6"/>
        <item x="53"/>
        <item x="0"/>
        <item x="99"/>
        <item x="100"/>
        <item x="101"/>
        <item x="102"/>
        <item x="103"/>
        <item x="104"/>
        <item x="10"/>
        <item x="11"/>
        <item x="12"/>
        <item x="13"/>
        <item x="14"/>
        <item x="15"/>
        <item x="16"/>
        <item x="17"/>
        <item x="18"/>
        <item x="1"/>
        <item x="19"/>
        <item x="20"/>
        <item x="21"/>
        <item x="22"/>
        <item x="23"/>
        <item x="24"/>
        <item x="26"/>
        <item x="27"/>
        <item x="28"/>
        <item x="2"/>
        <item x="29"/>
        <item x="30"/>
        <item x="31"/>
        <item x="33"/>
        <item x="35"/>
        <item x="36"/>
        <item x="37"/>
        <item x="38"/>
        <item x="3"/>
        <item x="39"/>
        <item x="40"/>
        <item x="42"/>
        <item x="43"/>
        <item x="44"/>
        <item x="45"/>
        <item x="46"/>
        <item x="47"/>
        <item x="4"/>
        <item x="49"/>
        <item x="50"/>
        <item x="51"/>
        <item x="54"/>
        <item x="57"/>
        <item x="58"/>
        <item x="5"/>
        <item x="59"/>
        <item x="60"/>
        <item x="61"/>
        <item x="62"/>
        <item x="64"/>
        <item x="65"/>
        <item x="66"/>
        <item x="67"/>
        <item x="68"/>
        <item x="69"/>
        <item x="70"/>
        <item x="71"/>
        <item x="72"/>
        <item x="73"/>
        <item x="74"/>
        <item x="75"/>
        <item x="76"/>
        <item x="77"/>
        <item x="78"/>
        <item x="79"/>
        <item x="80"/>
        <item x="81"/>
        <item x="82"/>
        <item x="83"/>
        <item x="84"/>
        <item x="85"/>
        <item x="86"/>
        <item x="87"/>
        <item x="88"/>
        <item x="8"/>
        <item x="89"/>
        <item x="90"/>
        <item x="91"/>
        <item x="92"/>
        <item x="93"/>
        <item x="94"/>
        <item x="95"/>
        <item x="96"/>
        <item x="97"/>
        <item x="98"/>
        <item t="default"/>
      </items>
    </pivotField>
    <pivotField showAll="0">
      <items count="13">
        <item x="5"/>
        <item x="6"/>
        <item x="4"/>
        <item x="11"/>
        <item x="3"/>
        <item x="1"/>
        <item x="9"/>
        <item x="7"/>
        <item x="2"/>
        <item x="0"/>
        <item x="8"/>
        <item x="10"/>
        <item t="default"/>
      </items>
    </pivotField>
    <pivotField compact="0" subtotalTop="0" showAll="0" includeNewItemsInFilter="1" defaultSubtotal="0"/>
    <pivotField showAll="0">
      <items count="4">
        <item x="2"/>
        <item x="1"/>
        <item x="0"/>
        <item t="default"/>
      </items>
    </pivotField>
    <pivotField showAll="0"/>
    <pivotField showAll="0">
      <items count="5">
        <item x="1"/>
        <item x="3"/>
        <item x="0"/>
        <item x="2"/>
        <item t="default"/>
      </items>
    </pivotField>
    <pivotField showAll="0"/>
    <pivotField showAll="0">
      <items count="4">
        <item x="1"/>
        <item x="2"/>
        <item x="0"/>
        <item t="default"/>
      </items>
    </pivotField>
    <pivotField showAll="0"/>
    <pivotField showAll="0">
      <items count="4">
        <item x="1"/>
        <item x="2"/>
        <item x="0"/>
        <item t="default"/>
      </items>
    </pivotField>
    <pivotField numFmtId="164" showAll="0"/>
    <pivotField showAll="0"/>
    <pivotField showAll="0"/>
    <pivotField showAll="0"/>
    <pivotField showAll="0"/>
    <pivotField numFmtId="2" showAll="0"/>
    <pivotField showAll="0"/>
    <pivotField showAll="0"/>
    <pivotField numFmtId="2" showAll="0"/>
    <pivotField showAll="0">
      <items count="5">
        <item x="3"/>
        <item x="1"/>
        <item x="2"/>
        <item x="0"/>
        <item t="default"/>
      </items>
    </pivotField>
    <pivotField showAll="0"/>
    <pivotField numFmtId="2" showAll="0"/>
    <pivotField showAll="0"/>
    <pivotField showAll="0"/>
    <pivotField showAll="0"/>
    <pivotField showAll="0"/>
    <pivotField showAll="0"/>
    <pivotField showAll="0"/>
    <pivotField showAll="0">
      <items count="4">
        <item x="1"/>
        <item x="2"/>
        <item x="0"/>
        <item t="default"/>
      </items>
    </pivotField>
    <pivotField showAll="0"/>
    <pivotField showAll="0"/>
    <pivotField showAll="0"/>
    <pivotField numFmtId="2" showAll="0"/>
    <pivotField showAll="0"/>
    <pivotField showAll="0"/>
    <pivotField numFmtId="2" showAll="0"/>
    <pivotField showAll="0"/>
    <pivotField showAll="0"/>
    <pivotField numFmtId="2" showAll="0"/>
    <pivotField showAll="0"/>
    <pivotField showAll="0"/>
    <pivotField showAll="0"/>
    <pivotField showAll="0"/>
    <pivotField showAll="0"/>
    <pivotField showAll="0"/>
    <pivotField showAll="0"/>
    <pivotField showAll="0"/>
    <pivotField numFmtId="2" showAll="0"/>
    <pivotField showAll="0"/>
    <pivotField showAll="0"/>
    <pivotField showAll="0"/>
    <pivotField showAll="0"/>
    <pivotField showAll="0"/>
    <pivotField showAll="0"/>
    <pivotField showAll="0">
      <items count="4">
        <item x="2"/>
        <item x="0"/>
        <item x="1"/>
        <item t="default"/>
      </items>
    </pivotField>
    <pivotField showAll="0">
      <items count="5">
        <item x="3"/>
        <item x="2"/>
        <item x="1"/>
        <item x="0"/>
        <item t="default"/>
      </items>
    </pivotField>
    <pivotField showAll="0"/>
    <pivotField showAll="0"/>
    <pivotField showAll="0"/>
    <pivotField showAll="0"/>
    <pivotField showAll="0">
      <items count="5">
        <item x="2"/>
        <item x="3"/>
        <item x="0"/>
        <item x="1"/>
        <item t="default"/>
      </items>
    </pivotField>
    <pivotField showAll="0"/>
    <pivotField showAll="0">
      <items count="4">
        <item x="2"/>
        <item x="0"/>
        <item x="1"/>
        <item t="default"/>
      </items>
    </pivotField>
    <pivotField numFmtId="2" showAll="0"/>
    <pivotField showAll="0"/>
    <pivotField numFmtId="2" showAll="0"/>
    <pivotField showAll="0"/>
    <pivotField dataField="1" numFmtId="2" showAll="0"/>
    <pivotField showAll="0"/>
    <pivotField numFmtId="2" showAll="0"/>
  </pivotFields>
  <rowItems count="1">
    <i/>
  </rowItems>
  <colItems count="1">
    <i/>
  </colItems>
  <dataFields count="1">
    <dataField name="Startup Expenses" fld="69" baseField="0" baseItem="0" numFmtId="2"/>
  </dataFields>
  <formats count="34">
    <format dxfId="661">
      <pivotArea dataOnly="0" labelOnly="1" outline="0" axis="axisValues" fieldPosition="0"/>
    </format>
    <format dxfId="660">
      <pivotArea dataOnly="0" labelOnly="1" outline="0" axis="axisValues" fieldPosition="0"/>
    </format>
    <format dxfId="659">
      <pivotArea dataOnly="0" labelOnly="1" outline="0" axis="axisValues" fieldPosition="0"/>
    </format>
    <format dxfId="658">
      <pivotArea dataOnly="0" labelOnly="1" outline="0" axis="axisValues" fieldPosition="0"/>
    </format>
    <format dxfId="657">
      <pivotArea dataOnly="0" labelOnly="1" outline="0" axis="axisValues" fieldPosition="0"/>
    </format>
    <format dxfId="656">
      <pivotArea dataOnly="0" labelOnly="1" outline="0" axis="axisValues" fieldPosition="0"/>
    </format>
    <format dxfId="655">
      <pivotArea outline="0" collapsedLevelsAreSubtotals="1" fieldPosition="0"/>
    </format>
    <format dxfId="654">
      <pivotArea outline="0" collapsedLevelsAreSubtotals="1" fieldPosition="0"/>
    </format>
    <format dxfId="653">
      <pivotArea outline="0" collapsedLevelsAreSubtotals="1" fieldPosition="0"/>
    </format>
    <format dxfId="652">
      <pivotArea outline="0" collapsedLevelsAreSubtotals="1" fieldPosition="0"/>
    </format>
    <format dxfId="651">
      <pivotArea dataOnly="0" labelOnly="1" outline="0" axis="axisValues" fieldPosition="0"/>
    </format>
    <format dxfId="650">
      <pivotArea dataOnly="0" labelOnly="1" outline="0" axis="axisValues" fieldPosition="0"/>
    </format>
    <format dxfId="649">
      <pivotArea dataOnly="0" labelOnly="1" outline="0" axis="axisValues" fieldPosition="0"/>
    </format>
    <format dxfId="648">
      <pivotArea outline="0" collapsedLevelsAreSubtotals="1" fieldPosition="0"/>
    </format>
    <format dxfId="647">
      <pivotArea outline="0" collapsedLevelsAreSubtotals="1" fieldPosition="0"/>
    </format>
    <format dxfId="646">
      <pivotArea type="all" dataOnly="0" outline="0" fieldPosition="0"/>
    </format>
    <format dxfId="645">
      <pivotArea outline="0" collapsedLevelsAreSubtotals="1" fieldPosition="0"/>
    </format>
    <format dxfId="644">
      <pivotArea dataOnly="0" labelOnly="1" outline="0" axis="axisValues" fieldPosition="0"/>
    </format>
    <format dxfId="643">
      <pivotArea dataOnly="0" labelOnly="1" outline="0" axis="axisValues" fieldPosition="0"/>
    </format>
    <format dxfId="642">
      <pivotArea dataOnly="0" labelOnly="1" outline="0" axis="axisValues" fieldPosition="0"/>
    </format>
    <format dxfId="641">
      <pivotArea type="all" dataOnly="0" outline="0" fieldPosition="0"/>
    </format>
    <format dxfId="640">
      <pivotArea outline="0" collapsedLevelsAreSubtotals="1" fieldPosition="0"/>
    </format>
    <format dxfId="639">
      <pivotArea type="all" dataOnly="0" outline="0" fieldPosition="0"/>
    </format>
    <format dxfId="638">
      <pivotArea outline="0" collapsedLevelsAreSubtotals="1" fieldPosition="0"/>
    </format>
    <format dxfId="637">
      <pivotArea dataOnly="0" labelOnly="1" outline="0" axis="axisValues" fieldPosition="0"/>
    </format>
    <format dxfId="636">
      <pivotArea dataOnly="0" labelOnly="1" outline="0" axis="axisValues" fieldPosition="0"/>
    </format>
    <format dxfId="635">
      <pivotArea outline="0" collapsedLevelsAreSubtotals="1" fieldPosition="0"/>
    </format>
    <format dxfId="634">
      <pivotArea outline="0" collapsedLevelsAreSubtotals="1" fieldPosition="0"/>
    </format>
    <format dxfId="633">
      <pivotArea dataOnly="0" labelOnly="1" outline="0" axis="axisValues" fieldPosition="0"/>
    </format>
    <format dxfId="632">
      <pivotArea dataOnly="0" labelOnly="1" outline="0" axis="axisValues" fieldPosition="0"/>
    </format>
    <format dxfId="631">
      <pivotArea type="all" dataOnly="0" outline="0" fieldPosition="0"/>
    </format>
    <format dxfId="630">
      <pivotArea outline="0" collapsedLevelsAreSubtotals="1" fieldPosition="0"/>
    </format>
    <format dxfId="629">
      <pivotArea dataOnly="0" labelOnly="1" outline="0" axis="axisValues" fieldPosition="0"/>
    </format>
    <format dxfId="628">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5.xml><?xml version="1.0" encoding="utf-8"?>
<pivotTableDefinition xmlns="http://schemas.openxmlformats.org/spreadsheetml/2006/main" xmlns:mc="http://schemas.openxmlformats.org/markup-compatibility/2006" xmlns:xr="http://schemas.microsoft.com/office/spreadsheetml/2014/revision" mc:Ignorable="xr" xr:uid="{712A2560-DC33-4F25-972F-598AD6AF0FDF}" name="PivotTable92" cacheId="16" applyNumberFormats="0" applyBorderFormats="0" applyFontFormats="0" applyPatternFormats="0" applyAlignmentFormats="0" applyWidthHeightFormats="1" dataCaption="Values" updatedVersion="8" minRefreshableVersion="3" showDrill="0" showDataTips="0" enableDrill="0" rowGrandTotals="0" colGrandTotals="0" createdVersion="8" indent="127" showHeaders="0" outline="1" outlineData="1" multipleFieldFilters="0" rowHeaderCaption="Location">
  <location ref="D23:D24" firstHeaderRow="1" firstDataRow="1" firstDataCol="0"/>
  <pivotFields count="72">
    <pivotField showAll="0"/>
    <pivotField showAll="0"/>
    <pivotField showAll="0">
      <items count="106">
        <item x="25"/>
        <item x="34"/>
        <item x="48"/>
        <item x="55"/>
        <item x="56"/>
        <item x="7"/>
        <item x="9"/>
        <item x="32"/>
        <item x="41"/>
        <item x="63"/>
        <item x="52"/>
        <item x="6"/>
        <item x="53"/>
        <item x="0"/>
        <item x="99"/>
        <item x="100"/>
        <item x="101"/>
        <item x="102"/>
        <item x="103"/>
        <item x="104"/>
        <item x="10"/>
        <item x="11"/>
        <item x="12"/>
        <item x="13"/>
        <item x="14"/>
        <item x="15"/>
        <item x="16"/>
        <item x="17"/>
        <item x="18"/>
        <item x="1"/>
        <item x="19"/>
        <item x="20"/>
        <item x="21"/>
        <item x="22"/>
        <item x="23"/>
        <item x="24"/>
        <item x="26"/>
        <item x="27"/>
        <item x="28"/>
        <item x="2"/>
        <item x="29"/>
        <item x="30"/>
        <item x="31"/>
        <item x="33"/>
        <item x="35"/>
        <item x="36"/>
        <item x="37"/>
        <item x="38"/>
        <item x="3"/>
        <item x="39"/>
        <item x="40"/>
        <item x="42"/>
        <item x="43"/>
        <item x="44"/>
        <item x="45"/>
        <item x="46"/>
        <item x="47"/>
        <item x="4"/>
        <item x="49"/>
        <item x="50"/>
        <item x="51"/>
        <item x="54"/>
        <item x="57"/>
        <item x="58"/>
        <item x="5"/>
        <item x="59"/>
        <item x="60"/>
        <item x="61"/>
        <item x="62"/>
        <item x="64"/>
        <item x="65"/>
        <item x="66"/>
        <item x="67"/>
        <item x="68"/>
        <item x="69"/>
        <item x="70"/>
        <item x="71"/>
        <item x="72"/>
        <item x="73"/>
        <item x="74"/>
        <item x="75"/>
        <item x="76"/>
        <item x="77"/>
        <item x="78"/>
        <item x="79"/>
        <item x="80"/>
        <item x="81"/>
        <item x="82"/>
        <item x="83"/>
        <item x="84"/>
        <item x="85"/>
        <item x="86"/>
        <item x="87"/>
        <item x="88"/>
        <item x="8"/>
        <item x="89"/>
        <item x="90"/>
        <item x="91"/>
        <item x="92"/>
        <item x="93"/>
        <item x="94"/>
        <item x="95"/>
        <item x="96"/>
        <item x="97"/>
        <item x="98"/>
        <item t="default"/>
      </items>
    </pivotField>
    <pivotField showAll="0">
      <items count="13">
        <item x="5"/>
        <item x="6"/>
        <item x="4"/>
        <item x="11"/>
        <item x="3"/>
        <item x="1"/>
        <item x="9"/>
        <item x="7"/>
        <item x="2"/>
        <item x="0"/>
        <item x="8"/>
        <item x="10"/>
        <item t="default"/>
      </items>
    </pivotField>
    <pivotField compact="0" subtotalTop="0" showAll="0" includeNewItemsInFilter="1" defaultSubtotal="0"/>
    <pivotField showAll="0">
      <items count="4">
        <item x="2"/>
        <item x="1"/>
        <item x="0"/>
        <item t="default"/>
      </items>
    </pivotField>
    <pivotField showAll="0"/>
    <pivotField showAll="0">
      <items count="5">
        <item x="1"/>
        <item x="3"/>
        <item x="0"/>
        <item x="2"/>
        <item t="default"/>
      </items>
    </pivotField>
    <pivotField showAll="0"/>
    <pivotField showAll="0">
      <items count="4">
        <item x="1"/>
        <item x="2"/>
        <item x="0"/>
        <item t="default"/>
      </items>
    </pivotField>
    <pivotField showAll="0"/>
    <pivotField showAll="0">
      <items count="4">
        <item x="1"/>
        <item x="2"/>
        <item x="0"/>
        <item t="default"/>
      </items>
    </pivotField>
    <pivotField numFmtId="164" showAll="0"/>
    <pivotField showAll="0"/>
    <pivotField showAll="0"/>
    <pivotField showAll="0"/>
    <pivotField showAll="0"/>
    <pivotField numFmtId="2" showAll="0"/>
    <pivotField showAll="0"/>
    <pivotField showAll="0"/>
    <pivotField dataField="1" numFmtId="2" showAll="0"/>
    <pivotField showAll="0">
      <items count="5">
        <item x="3"/>
        <item x="1"/>
        <item x="2"/>
        <item x="0"/>
        <item t="default"/>
      </items>
    </pivotField>
    <pivotField showAll="0"/>
    <pivotField numFmtId="2" showAll="0"/>
    <pivotField showAll="0"/>
    <pivotField showAll="0"/>
    <pivotField showAll="0"/>
    <pivotField showAll="0"/>
    <pivotField showAll="0"/>
    <pivotField showAll="0"/>
    <pivotField showAll="0">
      <items count="4">
        <item x="1"/>
        <item x="2"/>
        <item x="0"/>
        <item t="default"/>
      </items>
    </pivotField>
    <pivotField showAll="0"/>
    <pivotField showAll="0"/>
    <pivotField showAll="0"/>
    <pivotField numFmtId="2" showAll="0"/>
    <pivotField showAll="0"/>
    <pivotField showAll="0"/>
    <pivotField numFmtId="2" showAll="0"/>
    <pivotField showAll="0"/>
    <pivotField showAll="0"/>
    <pivotField numFmtId="2" showAll="0"/>
    <pivotField showAll="0"/>
    <pivotField showAll="0"/>
    <pivotField showAll="0"/>
    <pivotField showAll="0"/>
    <pivotField showAll="0"/>
    <pivotField showAll="0"/>
    <pivotField showAll="0"/>
    <pivotField showAll="0"/>
    <pivotField numFmtId="2" showAll="0"/>
    <pivotField showAll="0"/>
    <pivotField showAll="0"/>
    <pivotField showAll="0"/>
    <pivotField showAll="0"/>
    <pivotField showAll="0"/>
    <pivotField showAll="0"/>
    <pivotField showAll="0">
      <items count="4">
        <item x="2"/>
        <item x="0"/>
        <item x="1"/>
        <item t="default"/>
      </items>
    </pivotField>
    <pivotField showAll="0">
      <items count="5">
        <item x="3"/>
        <item x="2"/>
        <item x="1"/>
        <item x="0"/>
        <item t="default"/>
      </items>
    </pivotField>
    <pivotField showAll="0"/>
    <pivotField showAll="0"/>
    <pivotField showAll="0"/>
    <pivotField showAll="0"/>
    <pivotField showAll="0">
      <items count="5">
        <item x="2"/>
        <item x="3"/>
        <item x="0"/>
        <item x="1"/>
        <item t="default"/>
      </items>
    </pivotField>
    <pivotField showAll="0"/>
    <pivotField showAll="0">
      <items count="4">
        <item x="2"/>
        <item x="0"/>
        <item x="1"/>
        <item t="default"/>
      </items>
    </pivotField>
    <pivotField numFmtId="2" showAll="0"/>
    <pivotField showAll="0"/>
    <pivotField numFmtId="2" showAll="0"/>
    <pivotField showAll="0"/>
    <pivotField numFmtId="2" showAll="0"/>
    <pivotField showAll="0"/>
    <pivotField numFmtId="2" showAll="0"/>
  </pivotFields>
  <rowItems count="1">
    <i/>
  </rowItems>
  <colItems count="1">
    <i/>
  </colItems>
  <dataFields count="1">
    <dataField name="Operating Expenses" fld="20" baseField="0" baseItem="0" numFmtId="165"/>
  </dataFields>
  <formats count="7">
    <format dxfId="668">
      <pivotArea dataOnly="0" labelOnly="1" outline="0" axis="axisValues" fieldPosition="0"/>
    </format>
    <format dxfId="667">
      <pivotArea outline="0" collapsedLevelsAreSubtotals="1" fieldPosition="0"/>
    </format>
    <format dxfId="666">
      <pivotArea dataOnly="0" labelOnly="1" outline="0" axis="axisValues" fieldPosition="0"/>
    </format>
    <format dxfId="665">
      <pivotArea type="all" dataOnly="0" outline="0" fieldPosition="0"/>
    </format>
    <format dxfId="664">
      <pivotArea outline="0" collapsedLevelsAreSubtotals="1" fieldPosition="0"/>
    </format>
    <format dxfId="663">
      <pivotArea dataOnly="0" labelOnly="1" outline="0" axis="axisValues" fieldPosition="0"/>
    </format>
    <format dxfId="662">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6.xml><?xml version="1.0" encoding="utf-8"?>
<pivotTableDefinition xmlns="http://schemas.openxmlformats.org/spreadsheetml/2006/main" xmlns:mc="http://schemas.openxmlformats.org/markup-compatibility/2006" xmlns:xr="http://schemas.microsoft.com/office/spreadsheetml/2014/revision" mc:Ignorable="xr" xr:uid="{E9EE7862-81D4-4F6E-BEEF-F53429B70C7E}" name="PivotTable103" cacheId="16" applyNumberFormats="0" applyBorderFormats="0" applyFontFormats="0" applyPatternFormats="0" applyAlignmentFormats="0" applyWidthHeightFormats="1" dataCaption="Values" updatedVersion="8" minRefreshableVersion="3" showDrill="0" showDataTips="0" enableDrill="0" rowGrandTotals="0" colGrandTotals="0" createdVersion="8" indent="127" showHeaders="0" outline="1" outlineData="1" multipleFieldFilters="0" rowHeaderCaption="Location">
  <location ref="H26:H27" firstHeaderRow="1" firstDataRow="1" firstDataCol="0"/>
  <pivotFields count="72">
    <pivotField showAll="0"/>
    <pivotField showAll="0"/>
    <pivotField showAll="0">
      <items count="106">
        <item x="25"/>
        <item x="34"/>
        <item x="48"/>
        <item x="55"/>
        <item x="56"/>
        <item x="7"/>
        <item x="9"/>
        <item x="32"/>
        <item x="41"/>
        <item x="63"/>
        <item x="52"/>
        <item x="6"/>
        <item x="53"/>
        <item x="0"/>
        <item x="99"/>
        <item x="100"/>
        <item x="101"/>
        <item x="102"/>
        <item x="103"/>
        <item x="104"/>
        <item x="10"/>
        <item x="11"/>
        <item x="12"/>
        <item x="13"/>
        <item x="14"/>
        <item x="15"/>
        <item x="16"/>
        <item x="17"/>
        <item x="18"/>
        <item x="1"/>
        <item x="19"/>
        <item x="20"/>
        <item x="21"/>
        <item x="22"/>
        <item x="23"/>
        <item x="24"/>
        <item x="26"/>
        <item x="27"/>
        <item x="28"/>
        <item x="2"/>
        <item x="29"/>
        <item x="30"/>
        <item x="31"/>
        <item x="33"/>
        <item x="35"/>
        <item x="36"/>
        <item x="37"/>
        <item x="38"/>
        <item x="3"/>
        <item x="39"/>
        <item x="40"/>
        <item x="42"/>
        <item x="43"/>
        <item x="44"/>
        <item x="45"/>
        <item x="46"/>
        <item x="47"/>
        <item x="4"/>
        <item x="49"/>
        <item x="50"/>
        <item x="51"/>
        <item x="54"/>
        <item x="57"/>
        <item x="58"/>
        <item x="5"/>
        <item x="59"/>
        <item x="60"/>
        <item x="61"/>
        <item x="62"/>
        <item x="64"/>
        <item x="65"/>
        <item x="66"/>
        <item x="67"/>
        <item x="68"/>
        <item x="69"/>
        <item x="70"/>
        <item x="71"/>
        <item x="72"/>
        <item x="73"/>
        <item x="74"/>
        <item x="75"/>
        <item x="76"/>
        <item x="77"/>
        <item x="78"/>
        <item x="79"/>
        <item x="80"/>
        <item x="81"/>
        <item x="82"/>
        <item x="83"/>
        <item x="84"/>
        <item x="85"/>
        <item x="86"/>
        <item x="87"/>
        <item x="88"/>
        <item x="8"/>
        <item x="89"/>
        <item x="90"/>
        <item x="91"/>
        <item x="92"/>
        <item x="93"/>
        <item x="94"/>
        <item x="95"/>
        <item x="96"/>
        <item x="97"/>
        <item x="98"/>
        <item t="default"/>
      </items>
    </pivotField>
    <pivotField showAll="0">
      <items count="13">
        <item x="5"/>
        <item x="6"/>
        <item x="4"/>
        <item x="11"/>
        <item x="3"/>
        <item x="1"/>
        <item x="9"/>
        <item x="7"/>
        <item x="2"/>
        <item x="0"/>
        <item x="8"/>
        <item x="10"/>
        <item t="default"/>
      </items>
    </pivotField>
    <pivotField compact="0" subtotalTop="0" showAll="0" includeNewItemsInFilter="1" defaultSubtotal="0"/>
    <pivotField showAll="0">
      <items count="4">
        <item x="2"/>
        <item x="1"/>
        <item x="0"/>
        <item t="default"/>
      </items>
    </pivotField>
    <pivotField showAll="0"/>
    <pivotField showAll="0">
      <items count="5">
        <item x="1"/>
        <item x="3"/>
        <item x="0"/>
        <item x="2"/>
        <item t="default"/>
      </items>
    </pivotField>
    <pivotField showAll="0"/>
    <pivotField showAll="0">
      <items count="4">
        <item x="1"/>
        <item x="2"/>
        <item x="0"/>
        <item t="default"/>
      </items>
    </pivotField>
    <pivotField showAll="0"/>
    <pivotField showAll="0">
      <items count="4">
        <item x="1"/>
        <item x="2"/>
        <item x="0"/>
        <item t="default"/>
      </items>
    </pivotField>
    <pivotField numFmtId="164" showAll="0"/>
    <pivotField showAll="0"/>
    <pivotField showAll="0"/>
    <pivotField showAll="0"/>
    <pivotField showAll="0"/>
    <pivotField numFmtId="2" showAll="0"/>
    <pivotField showAll="0"/>
    <pivotField showAll="0"/>
    <pivotField numFmtId="2" showAll="0"/>
    <pivotField showAll="0">
      <items count="5">
        <item x="3"/>
        <item x="1"/>
        <item x="2"/>
        <item x="0"/>
        <item t="default"/>
      </items>
    </pivotField>
    <pivotField showAll="0"/>
    <pivotField numFmtId="2" showAll="0"/>
    <pivotField showAll="0"/>
    <pivotField showAll="0"/>
    <pivotField showAll="0"/>
    <pivotField showAll="0"/>
    <pivotField showAll="0"/>
    <pivotField showAll="0"/>
    <pivotField showAll="0">
      <items count="4">
        <item x="1"/>
        <item x="2"/>
        <item x="0"/>
        <item t="default"/>
      </items>
    </pivotField>
    <pivotField showAll="0"/>
    <pivotField showAll="0"/>
    <pivotField showAll="0"/>
    <pivotField numFmtId="2" showAll="0"/>
    <pivotField showAll="0"/>
    <pivotField showAll="0"/>
    <pivotField numFmtId="2" showAll="0"/>
    <pivotField showAll="0"/>
    <pivotField showAll="0"/>
    <pivotField numFmtId="2" showAll="0"/>
    <pivotField showAll="0"/>
    <pivotField showAll="0"/>
    <pivotField showAll="0"/>
    <pivotField showAll="0"/>
    <pivotField showAll="0"/>
    <pivotField dataField="1" showAll="0"/>
    <pivotField showAll="0"/>
    <pivotField showAll="0"/>
    <pivotField numFmtId="2" showAll="0"/>
    <pivotField showAll="0"/>
    <pivotField showAll="0"/>
    <pivotField showAll="0"/>
    <pivotField showAll="0"/>
    <pivotField showAll="0"/>
    <pivotField showAll="0"/>
    <pivotField showAll="0">
      <items count="4">
        <item x="2"/>
        <item x="0"/>
        <item x="1"/>
        <item t="default"/>
      </items>
    </pivotField>
    <pivotField showAll="0">
      <items count="5">
        <item x="3"/>
        <item x="2"/>
        <item x="1"/>
        <item x="0"/>
        <item t="default"/>
      </items>
    </pivotField>
    <pivotField showAll="0"/>
    <pivotField showAll="0"/>
    <pivotField showAll="0"/>
    <pivotField showAll="0"/>
    <pivotField showAll="0">
      <items count="5">
        <item x="2"/>
        <item x="3"/>
        <item x="0"/>
        <item x="1"/>
        <item t="default"/>
      </items>
    </pivotField>
    <pivotField showAll="0"/>
    <pivotField showAll="0">
      <items count="4">
        <item x="2"/>
        <item x="0"/>
        <item x="1"/>
        <item t="default"/>
      </items>
    </pivotField>
    <pivotField numFmtId="2" showAll="0"/>
    <pivotField showAll="0"/>
    <pivotField numFmtId="2" showAll="0"/>
    <pivotField showAll="0"/>
    <pivotField numFmtId="2" showAll="0"/>
    <pivotField showAll="0"/>
    <pivotField numFmtId="2" showAll="0"/>
  </pivotFields>
  <rowItems count="1">
    <i/>
  </rowItems>
  <colItems count="1">
    <i/>
  </colItems>
  <dataFields count="1">
    <dataField name="Profit Margin" fld="46" baseField="0" baseItem="0"/>
  </dataFields>
  <formats count="3">
    <format dxfId="671">
      <pivotArea dataOnly="0" labelOnly="1" outline="0" axis="axisValues" fieldPosition="0"/>
    </format>
    <format dxfId="670">
      <pivotArea outline="0" collapsedLevelsAreSubtotals="1" fieldPosition="0"/>
    </format>
    <format dxfId="669">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7.xml><?xml version="1.0" encoding="utf-8"?>
<pivotTableDefinition xmlns="http://schemas.openxmlformats.org/spreadsheetml/2006/main" xmlns:mc="http://schemas.openxmlformats.org/markup-compatibility/2006" xmlns:xr="http://schemas.microsoft.com/office/spreadsheetml/2014/revision" mc:Ignorable="xr" xr:uid="{50129B75-DCDB-4E26-B5E1-E7EEDF1788DD}" name="PivotTable105" cacheId="16" applyNumberFormats="0" applyBorderFormats="0" applyFontFormats="0" applyPatternFormats="0" applyAlignmentFormats="0" applyWidthHeightFormats="1" dataCaption="Values" updatedVersion="8" minRefreshableVersion="3" showDrill="0" showDataTips="0" enableDrill="0" rowGrandTotals="0" colGrandTotals="0" createdVersion="8" indent="127" showHeaders="0" outline="1" outlineData="1" multipleFieldFilters="0" rowHeaderCaption="Location">
  <location ref="J17:J18" firstHeaderRow="1" firstDataRow="1" firstDataCol="0"/>
  <pivotFields count="72">
    <pivotField showAll="0"/>
    <pivotField showAll="0"/>
    <pivotField showAll="0">
      <items count="106">
        <item x="25"/>
        <item x="34"/>
        <item x="48"/>
        <item x="55"/>
        <item x="56"/>
        <item x="7"/>
        <item x="9"/>
        <item x="32"/>
        <item x="41"/>
        <item x="63"/>
        <item x="52"/>
        <item x="6"/>
        <item x="53"/>
        <item x="0"/>
        <item x="99"/>
        <item x="100"/>
        <item x="101"/>
        <item x="102"/>
        <item x="103"/>
        <item x="104"/>
        <item x="10"/>
        <item x="11"/>
        <item x="12"/>
        <item x="13"/>
        <item x="14"/>
        <item x="15"/>
        <item x="16"/>
        <item x="17"/>
        <item x="18"/>
        <item x="1"/>
        <item x="19"/>
        <item x="20"/>
        <item x="21"/>
        <item x="22"/>
        <item x="23"/>
        <item x="24"/>
        <item x="26"/>
        <item x="27"/>
        <item x="28"/>
        <item x="2"/>
        <item x="29"/>
        <item x="30"/>
        <item x="31"/>
        <item x="33"/>
        <item x="35"/>
        <item x="36"/>
        <item x="37"/>
        <item x="38"/>
        <item x="3"/>
        <item x="39"/>
        <item x="40"/>
        <item x="42"/>
        <item x="43"/>
        <item x="44"/>
        <item x="45"/>
        <item x="46"/>
        <item x="47"/>
        <item x="4"/>
        <item x="49"/>
        <item x="50"/>
        <item x="51"/>
        <item x="54"/>
        <item x="57"/>
        <item x="58"/>
        <item x="5"/>
        <item x="59"/>
        <item x="60"/>
        <item x="61"/>
        <item x="62"/>
        <item x="64"/>
        <item x="65"/>
        <item x="66"/>
        <item x="67"/>
        <item x="68"/>
        <item x="69"/>
        <item x="70"/>
        <item x="71"/>
        <item x="72"/>
        <item x="73"/>
        <item x="74"/>
        <item x="75"/>
        <item x="76"/>
        <item x="77"/>
        <item x="78"/>
        <item x="79"/>
        <item x="80"/>
        <item x="81"/>
        <item x="82"/>
        <item x="83"/>
        <item x="84"/>
        <item x="85"/>
        <item x="86"/>
        <item x="87"/>
        <item x="88"/>
        <item x="8"/>
        <item x="89"/>
        <item x="90"/>
        <item x="91"/>
        <item x="92"/>
        <item x="93"/>
        <item x="94"/>
        <item x="95"/>
        <item x="96"/>
        <item x="97"/>
        <item x="98"/>
        <item t="default"/>
      </items>
    </pivotField>
    <pivotField showAll="0">
      <items count="13">
        <item x="5"/>
        <item x="6"/>
        <item x="4"/>
        <item x="11"/>
        <item x="3"/>
        <item x="1"/>
        <item x="9"/>
        <item x="7"/>
        <item x="2"/>
        <item x="0"/>
        <item x="8"/>
        <item x="10"/>
        <item t="default"/>
      </items>
    </pivotField>
    <pivotField compact="0" subtotalTop="0" showAll="0" includeNewItemsInFilter="1" defaultSubtotal="0"/>
    <pivotField showAll="0">
      <items count="4">
        <item x="2"/>
        <item x="1"/>
        <item x="0"/>
        <item t="default"/>
      </items>
    </pivotField>
    <pivotField showAll="0"/>
    <pivotField showAll="0">
      <items count="5">
        <item x="1"/>
        <item x="3"/>
        <item x="0"/>
        <item x="2"/>
        <item t="default"/>
      </items>
    </pivotField>
    <pivotField showAll="0"/>
    <pivotField showAll="0">
      <items count="4">
        <item x="1"/>
        <item x="2"/>
        <item x="0"/>
        <item t="default"/>
      </items>
    </pivotField>
    <pivotField showAll="0"/>
    <pivotField showAll="0">
      <items count="4">
        <item x="1"/>
        <item x="2"/>
        <item x="0"/>
        <item t="default"/>
      </items>
    </pivotField>
    <pivotField numFmtId="164" showAll="0"/>
    <pivotField showAll="0"/>
    <pivotField showAll="0"/>
    <pivotField showAll="0"/>
    <pivotField showAll="0"/>
    <pivotField numFmtId="2" showAll="0"/>
    <pivotField showAll="0"/>
    <pivotField showAll="0"/>
    <pivotField numFmtId="2" showAll="0"/>
    <pivotField showAll="0">
      <items count="5">
        <item x="3"/>
        <item x="1"/>
        <item x="2"/>
        <item x="0"/>
        <item t="default"/>
      </items>
    </pivotField>
    <pivotField showAll="0"/>
    <pivotField numFmtId="2" showAll="0"/>
    <pivotField showAll="0"/>
    <pivotField showAll="0"/>
    <pivotField showAll="0"/>
    <pivotField dataField="1" showAll="0"/>
    <pivotField showAll="0"/>
    <pivotField showAll="0"/>
    <pivotField showAll="0">
      <items count="4">
        <item x="1"/>
        <item x="2"/>
        <item x="0"/>
        <item t="default"/>
      </items>
    </pivotField>
    <pivotField showAll="0"/>
    <pivotField showAll="0"/>
    <pivotField showAll="0"/>
    <pivotField numFmtId="2" showAll="0"/>
    <pivotField showAll="0"/>
    <pivotField showAll="0"/>
    <pivotField numFmtId="2" showAll="0"/>
    <pivotField showAll="0"/>
    <pivotField showAll="0"/>
    <pivotField numFmtId="2" showAll="0"/>
    <pivotField showAll="0"/>
    <pivotField showAll="0"/>
    <pivotField showAll="0"/>
    <pivotField showAll="0"/>
    <pivotField showAll="0"/>
    <pivotField showAll="0"/>
    <pivotField showAll="0"/>
    <pivotField showAll="0"/>
    <pivotField numFmtId="2" showAll="0"/>
    <pivotField showAll="0"/>
    <pivotField showAll="0"/>
    <pivotField showAll="0"/>
    <pivotField showAll="0"/>
    <pivotField showAll="0"/>
    <pivotField showAll="0"/>
    <pivotField showAll="0">
      <items count="4">
        <item x="2"/>
        <item x="0"/>
        <item x="1"/>
        <item t="default"/>
      </items>
    </pivotField>
    <pivotField showAll="0">
      <items count="5">
        <item x="3"/>
        <item x="2"/>
        <item x="1"/>
        <item x="0"/>
        <item t="default"/>
      </items>
    </pivotField>
    <pivotField showAll="0"/>
    <pivotField showAll="0"/>
    <pivotField showAll="0"/>
    <pivotField showAll="0"/>
    <pivotField showAll="0">
      <items count="5">
        <item x="2"/>
        <item x="3"/>
        <item x="0"/>
        <item x="1"/>
        <item t="default"/>
      </items>
    </pivotField>
    <pivotField showAll="0"/>
    <pivotField showAll="0">
      <items count="4">
        <item x="2"/>
        <item x="0"/>
        <item x="1"/>
        <item t="default"/>
      </items>
    </pivotField>
    <pivotField numFmtId="2" showAll="0"/>
    <pivotField showAll="0"/>
    <pivotField numFmtId="2" showAll="0"/>
    <pivotField showAll="0"/>
    <pivotField numFmtId="2" showAll="0"/>
    <pivotField showAll="0"/>
    <pivotField numFmtId="2" showAll="0"/>
  </pivotFields>
  <rowItems count="1">
    <i/>
  </rowItems>
  <colItems count="1">
    <i/>
  </colItems>
  <dataFields count="1">
    <dataField name="Sum of IRR" fld="27" baseField="0" baseItem="0" numFmtId="165"/>
  </dataFields>
  <formats count="4">
    <format dxfId="675">
      <pivotArea dataOnly="0" labelOnly="1" outline="0" axis="axisValues" fieldPosition="0"/>
    </format>
    <format dxfId="674">
      <pivotArea outline="0" collapsedLevelsAreSubtotals="1" fieldPosition="0"/>
    </format>
    <format dxfId="673">
      <pivotArea dataOnly="0" labelOnly="1" outline="0" axis="axisValues" fieldPosition="0"/>
    </format>
    <format dxfId="672">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8.xml><?xml version="1.0" encoding="utf-8"?>
<pivotTableDefinition xmlns="http://schemas.openxmlformats.org/spreadsheetml/2006/main" xmlns:mc="http://schemas.openxmlformats.org/markup-compatibility/2006" xmlns:xr="http://schemas.microsoft.com/office/spreadsheetml/2014/revision" mc:Ignorable="xr" xr:uid="{0DEB4EDA-3245-4C41-9C2E-2302FB6A6BEC}" name="PivotTable106" cacheId="16" applyNumberFormats="0" applyBorderFormats="0" applyFontFormats="0" applyPatternFormats="0" applyAlignmentFormats="0" applyWidthHeightFormats="1" dataCaption="Values" updatedVersion="8" minRefreshableVersion="3" showDrill="0" showDataTips="0" enableDrill="0" rowGrandTotals="0" colGrandTotals="0" createdVersion="8" indent="127" showHeaders="0" outline="1" outlineData="1" multipleFieldFilters="0" rowHeaderCaption="Location">
  <location ref="J14:J15" firstHeaderRow="1" firstDataRow="1" firstDataCol="0"/>
  <pivotFields count="72">
    <pivotField showAll="0"/>
    <pivotField showAll="0"/>
    <pivotField showAll="0">
      <items count="106">
        <item x="25"/>
        <item x="34"/>
        <item x="48"/>
        <item x="55"/>
        <item x="56"/>
        <item x="7"/>
        <item x="9"/>
        <item x="32"/>
        <item x="41"/>
        <item x="63"/>
        <item x="52"/>
        <item x="6"/>
        <item x="53"/>
        <item x="0"/>
        <item x="99"/>
        <item x="100"/>
        <item x="101"/>
        <item x="102"/>
        <item x="103"/>
        <item x="104"/>
        <item x="10"/>
        <item x="11"/>
        <item x="12"/>
        <item x="13"/>
        <item x="14"/>
        <item x="15"/>
        <item x="16"/>
        <item x="17"/>
        <item x="18"/>
        <item x="1"/>
        <item x="19"/>
        <item x="20"/>
        <item x="21"/>
        <item x="22"/>
        <item x="23"/>
        <item x="24"/>
        <item x="26"/>
        <item x="27"/>
        <item x="28"/>
        <item x="2"/>
        <item x="29"/>
        <item x="30"/>
        <item x="31"/>
        <item x="33"/>
        <item x="35"/>
        <item x="36"/>
        <item x="37"/>
        <item x="38"/>
        <item x="3"/>
        <item x="39"/>
        <item x="40"/>
        <item x="42"/>
        <item x="43"/>
        <item x="44"/>
        <item x="45"/>
        <item x="46"/>
        <item x="47"/>
        <item x="4"/>
        <item x="49"/>
        <item x="50"/>
        <item x="51"/>
        <item x="54"/>
        <item x="57"/>
        <item x="58"/>
        <item x="5"/>
        <item x="59"/>
        <item x="60"/>
        <item x="61"/>
        <item x="62"/>
        <item x="64"/>
        <item x="65"/>
        <item x="66"/>
        <item x="67"/>
        <item x="68"/>
        <item x="69"/>
        <item x="70"/>
        <item x="71"/>
        <item x="72"/>
        <item x="73"/>
        <item x="74"/>
        <item x="75"/>
        <item x="76"/>
        <item x="77"/>
        <item x="78"/>
        <item x="79"/>
        <item x="80"/>
        <item x="81"/>
        <item x="82"/>
        <item x="83"/>
        <item x="84"/>
        <item x="85"/>
        <item x="86"/>
        <item x="87"/>
        <item x="88"/>
        <item x="8"/>
        <item x="89"/>
        <item x="90"/>
        <item x="91"/>
        <item x="92"/>
        <item x="93"/>
        <item x="94"/>
        <item x="95"/>
        <item x="96"/>
        <item x="97"/>
        <item x="98"/>
        <item t="default"/>
      </items>
    </pivotField>
    <pivotField showAll="0">
      <items count="13">
        <item x="5"/>
        <item x="6"/>
        <item x="4"/>
        <item x="11"/>
        <item x="3"/>
        <item x="1"/>
        <item x="9"/>
        <item x="7"/>
        <item x="2"/>
        <item x="0"/>
        <item x="8"/>
        <item x="10"/>
        <item t="default"/>
      </items>
    </pivotField>
    <pivotField compact="0" subtotalTop="0" showAll="0" includeNewItemsInFilter="1" defaultSubtotal="0"/>
    <pivotField showAll="0">
      <items count="4">
        <item x="2"/>
        <item x="1"/>
        <item x="0"/>
        <item t="default"/>
      </items>
    </pivotField>
    <pivotField showAll="0"/>
    <pivotField showAll="0">
      <items count="5">
        <item x="1"/>
        <item x="3"/>
        <item x="0"/>
        <item x="2"/>
        <item t="default"/>
      </items>
    </pivotField>
    <pivotField showAll="0"/>
    <pivotField showAll="0">
      <items count="4">
        <item x="1"/>
        <item x="2"/>
        <item x="0"/>
        <item t="default"/>
      </items>
    </pivotField>
    <pivotField showAll="0"/>
    <pivotField showAll="0">
      <items count="4">
        <item x="1"/>
        <item x="2"/>
        <item x="0"/>
        <item t="default"/>
      </items>
    </pivotField>
    <pivotField numFmtId="164" showAll="0"/>
    <pivotField showAll="0"/>
    <pivotField showAll="0"/>
    <pivotField showAll="0"/>
    <pivotField showAll="0"/>
    <pivotField numFmtId="2" showAll="0"/>
    <pivotField showAll="0"/>
    <pivotField showAll="0"/>
    <pivotField numFmtId="2" showAll="0"/>
    <pivotField showAll="0">
      <items count="5">
        <item x="3"/>
        <item x="1"/>
        <item x="2"/>
        <item x="0"/>
        <item t="default"/>
      </items>
    </pivotField>
    <pivotField showAll="0"/>
    <pivotField numFmtId="2" showAll="0"/>
    <pivotField showAll="0"/>
    <pivotField dataField="1" showAll="0"/>
    <pivotField showAll="0"/>
    <pivotField showAll="0"/>
    <pivotField showAll="0"/>
    <pivotField showAll="0"/>
    <pivotField showAll="0">
      <items count="4">
        <item x="1"/>
        <item x="2"/>
        <item x="0"/>
        <item t="default"/>
      </items>
    </pivotField>
    <pivotField showAll="0"/>
    <pivotField showAll="0"/>
    <pivotField showAll="0"/>
    <pivotField numFmtId="2" showAll="0"/>
    <pivotField showAll="0"/>
    <pivotField showAll="0"/>
    <pivotField numFmtId="2" showAll="0"/>
    <pivotField showAll="0"/>
    <pivotField showAll="0"/>
    <pivotField numFmtId="2" showAll="0"/>
    <pivotField showAll="0"/>
    <pivotField showAll="0"/>
    <pivotField showAll="0"/>
    <pivotField showAll="0"/>
    <pivotField showAll="0"/>
    <pivotField showAll="0"/>
    <pivotField showAll="0"/>
    <pivotField showAll="0"/>
    <pivotField numFmtId="2" showAll="0"/>
    <pivotField showAll="0"/>
    <pivotField showAll="0"/>
    <pivotField showAll="0"/>
    <pivotField showAll="0"/>
    <pivotField showAll="0"/>
    <pivotField showAll="0"/>
    <pivotField showAll="0">
      <items count="4">
        <item x="2"/>
        <item x="0"/>
        <item x="1"/>
        <item t="default"/>
      </items>
    </pivotField>
    <pivotField showAll="0">
      <items count="5">
        <item x="3"/>
        <item x="2"/>
        <item x="1"/>
        <item x="0"/>
        <item t="default"/>
      </items>
    </pivotField>
    <pivotField showAll="0"/>
    <pivotField showAll="0"/>
    <pivotField showAll="0"/>
    <pivotField showAll="0"/>
    <pivotField showAll="0">
      <items count="5">
        <item x="2"/>
        <item x="3"/>
        <item x="0"/>
        <item x="1"/>
        <item t="default"/>
      </items>
    </pivotField>
    <pivotField showAll="0"/>
    <pivotField showAll="0">
      <items count="4">
        <item x="2"/>
        <item x="0"/>
        <item x="1"/>
        <item t="default"/>
      </items>
    </pivotField>
    <pivotField numFmtId="2" showAll="0"/>
    <pivotField showAll="0"/>
    <pivotField numFmtId="2" showAll="0"/>
    <pivotField showAll="0"/>
    <pivotField numFmtId="2" showAll="0"/>
    <pivotField showAll="0"/>
    <pivotField numFmtId="2" showAll="0"/>
  </pivotFields>
  <rowItems count="1">
    <i/>
  </rowItems>
  <colItems count="1">
    <i/>
  </colItems>
  <dataFields count="1">
    <dataField name="Sum of ROI" fld="25" baseField="0" baseItem="0"/>
  </dataFields>
  <formats count="29">
    <format dxfId="704">
      <pivotArea dataOnly="0" labelOnly="1" outline="0" axis="axisValues" fieldPosition="0"/>
    </format>
    <format dxfId="703">
      <pivotArea dataOnly="0" labelOnly="1" outline="0" axis="axisValues" fieldPosition="0"/>
    </format>
    <format dxfId="702">
      <pivotArea dataOnly="0" labelOnly="1" outline="0" axis="axisValues" fieldPosition="0"/>
    </format>
    <format dxfId="701">
      <pivotArea dataOnly="0" labelOnly="1" outline="0" axis="axisValues" fieldPosition="0"/>
    </format>
    <format dxfId="700">
      <pivotArea dataOnly="0" labelOnly="1" outline="0" axis="axisValues" fieldPosition="0"/>
    </format>
    <format dxfId="699">
      <pivotArea dataOnly="0" labelOnly="1" outline="0" axis="axisValues" fieldPosition="0"/>
    </format>
    <format dxfId="698">
      <pivotArea outline="0" collapsedLevelsAreSubtotals="1" fieldPosition="0"/>
    </format>
    <format dxfId="697">
      <pivotArea outline="0" collapsedLevelsAreSubtotals="1" fieldPosition="0"/>
    </format>
    <format dxfId="696">
      <pivotArea outline="0" collapsedLevelsAreSubtotals="1" fieldPosition="0"/>
    </format>
    <format dxfId="695">
      <pivotArea outline="0" collapsedLevelsAreSubtotals="1" fieldPosition="0"/>
    </format>
    <format dxfId="694">
      <pivotArea dataOnly="0" labelOnly="1" outline="0" axis="axisValues" fieldPosition="0"/>
    </format>
    <format dxfId="693">
      <pivotArea dataOnly="0" labelOnly="1" outline="0" axis="axisValues" fieldPosition="0"/>
    </format>
    <format dxfId="692">
      <pivotArea dataOnly="0" labelOnly="1" outline="0" axis="axisValues" fieldPosition="0"/>
    </format>
    <format dxfId="691">
      <pivotArea outline="0" collapsedLevelsAreSubtotals="1" fieldPosition="0"/>
    </format>
    <format dxfId="690">
      <pivotArea outline="0" collapsedLevelsAreSubtotals="1" fieldPosition="0"/>
    </format>
    <format dxfId="689">
      <pivotArea type="all" dataOnly="0" outline="0" fieldPosition="0"/>
    </format>
    <format dxfId="688">
      <pivotArea dataOnly="0" labelOnly="1" outline="0" axis="axisValues" fieldPosition="0"/>
    </format>
    <format dxfId="687">
      <pivotArea outline="0" collapsedLevelsAreSubtotals="1" fieldPosition="0"/>
    </format>
    <format dxfId="686">
      <pivotArea type="all" dataOnly="0" outline="0" fieldPosition="0"/>
    </format>
    <format dxfId="685">
      <pivotArea outline="0" collapsedLevelsAreSubtotals="1" fieldPosition="0"/>
    </format>
    <format dxfId="684">
      <pivotArea type="all" dataOnly="0" outline="0" fieldPosition="0"/>
    </format>
    <format dxfId="683">
      <pivotArea outline="0" collapsedLevelsAreSubtotals="1" fieldPosition="0"/>
    </format>
    <format dxfId="682">
      <pivotArea dataOnly="0" labelOnly="1" outline="0" axis="axisValues" fieldPosition="0"/>
    </format>
    <format dxfId="681">
      <pivotArea dataOnly="0" labelOnly="1" outline="0" axis="axisValues" fieldPosition="0"/>
    </format>
    <format dxfId="680">
      <pivotArea outline="0" collapsedLevelsAreSubtotals="1" fieldPosition="0"/>
    </format>
    <format dxfId="679">
      <pivotArea outline="0" collapsedLevelsAreSubtotals="1" fieldPosition="0"/>
    </format>
    <format dxfId="678">
      <pivotArea dataOnly="0" labelOnly="1" outline="0" axis="axisValues" fieldPosition="0"/>
    </format>
    <format dxfId="677">
      <pivotArea dataOnly="0" labelOnly="1" outline="0" axis="axisValues" fieldPosition="0"/>
    </format>
    <format dxfId="676">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9.xml><?xml version="1.0" encoding="utf-8"?>
<pivotTableDefinition xmlns="http://schemas.openxmlformats.org/spreadsheetml/2006/main" xmlns:mc="http://schemas.openxmlformats.org/markup-compatibility/2006" xmlns:xr="http://schemas.microsoft.com/office/spreadsheetml/2014/revision" mc:Ignorable="xr" xr:uid="{F12297DB-D153-43D8-8F5F-52EA9793872B}" name="PivotTable109" cacheId="16" applyNumberFormats="0" applyBorderFormats="0" applyFontFormats="0" applyPatternFormats="0" applyAlignmentFormats="0" applyWidthHeightFormats="1" dataCaption="Values" updatedVersion="8" minRefreshableVersion="3" showDrill="0" showDataTips="0" enableDrill="0" rowGrandTotals="0" colGrandTotals="0" createdVersion="8" indent="127" showHeaders="0" outline="1" outlineData="1" multipleFieldFilters="0" rowHeaderCaption="Location">
  <location ref="J26:J27" firstHeaderRow="1" firstDataRow="1" firstDataCol="0"/>
  <pivotFields count="72">
    <pivotField showAll="0"/>
    <pivotField showAll="0"/>
    <pivotField showAll="0">
      <items count="106">
        <item x="25"/>
        <item x="34"/>
        <item x="48"/>
        <item x="55"/>
        <item x="56"/>
        <item x="7"/>
        <item x="9"/>
        <item x="32"/>
        <item x="41"/>
        <item x="63"/>
        <item x="52"/>
        <item x="6"/>
        <item x="53"/>
        <item x="0"/>
        <item x="99"/>
        <item x="100"/>
        <item x="101"/>
        <item x="102"/>
        <item x="103"/>
        <item x="104"/>
        <item x="10"/>
        <item x="11"/>
        <item x="12"/>
        <item x="13"/>
        <item x="14"/>
        <item x="15"/>
        <item x="16"/>
        <item x="17"/>
        <item x="18"/>
        <item x="1"/>
        <item x="19"/>
        <item x="20"/>
        <item x="21"/>
        <item x="22"/>
        <item x="23"/>
        <item x="24"/>
        <item x="26"/>
        <item x="27"/>
        <item x="28"/>
        <item x="2"/>
        <item x="29"/>
        <item x="30"/>
        <item x="31"/>
        <item x="33"/>
        <item x="35"/>
        <item x="36"/>
        <item x="37"/>
        <item x="38"/>
        <item x="3"/>
        <item x="39"/>
        <item x="40"/>
        <item x="42"/>
        <item x="43"/>
        <item x="44"/>
        <item x="45"/>
        <item x="46"/>
        <item x="47"/>
        <item x="4"/>
        <item x="49"/>
        <item x="50"/>
        <item x="51"/>
        <item x="54"/>
        <item x="57"/>
        <item x="58"/>
        <item x="5"/>
        <item x="59"/>
        <item x="60"/>
        <item x="61"/>
        <item x="62"/>
        <item x="64"/>
        <item x="65"/>
        <item x="66"/>
        <item x="67"/>
        <item x="68"/>
        <item x="69"/>
        <item x="70"/>
        <item x="71"/>
        <item x="72"/>
        <item x="73"/>
        <item x="74"/>
        <item x="75"/>
        <item x="76"/>
        <item x="77"/>
        <item x="78"/>
        <item x="79"/>
        <item x="80"/>
        <item x="81"/>
        <item x="82"/>
        <item x="83"/>
        <item x="84"/>
        <item x="85"/>
        <item x="86"/>
        <item x="87"/>
        <item x="88"/>
        <item x="8"/>
        <item x="89"/>
        <item x="90"/>
        <item x="91"/>
        <item x="92"/>
        <item x="93"/>
        <item x="94"/>
        <item x="95"/>
        <item x="96"/>
        <item x="97"/>
        <item x="98"/>
        <item t="default"/>
      </items>
    </pivotField>
    <pivotField showAll="0">
      <items count="13">
        <item x="5"/>
        <item x="6"/>
        <item x="4"/>
        <item x="11"/>
        <item x="3"/>
        <item x="1"/>
        <item x="9"/>
        <item x="7"/>
        <item x="2"/>
        <item x="0"/>
        <item x="8"/>
        <item x="10"/>
        <item t="default"/>
      </items>
    </pivotField>
    <pivotField compact="0" subtotalTop="0" showAll="0" includeNewItemsInFilter="1" defaultSubtotal="0"/>
    <pivotField showAll="0">
      <items count="4">
        <item x="2"/>
        <item x="1"/>
        <item x="0"/>
        <item t="default"/>
      </items>
    </pivotField>
    <pivotField showAll="0"/>
    <pivotField showAll="0">
      <items count="5">
        <item x="1"/>
        <item x="3"/>
        <item x="0"/>
        <item x="2"/>
        <item t="default"/>
      </items>
    </pivotField>
    <pivotField showAll="0"/>
    <pivotField showAll="0">
      <items count="4">
        <item x="1"/>
        <item x="2"/>
        <item x="0"/>
        <item t="default"/>
      </items>
    </pivotField>
    <pivotField showAll="0"/>
    <pivotField showAll="0">
      <items count="4">
        <item x="1"/>
        <item x="2"/>
        <item x="0"/>
        <item t="default"/>
      </items>
    </pivotField>
    <pivotField numFmtId="164" showAll="0"/>
    <pivotField showAll="0"/>
    <pivotField showAll="0"/>
    <pivotField showAll="0"/>
    <pivotField showAll="0"/>
    <pivotField numFmtId="2" showAll="0"/>
    <pivotField showAll="0"/>
    <pivotField showAll="0"/>
    <pivotField numFmtId="2" showAll="0"/>
    <pivotField showAll="0">
      <items count="5">
        <item x="3"/>
        <item x="1"/>
        <item x="2"/>
        <item x="0"/>
        <item t="default"/>
      </items>
    </pivotField>
    <pivotField showAll="0"/>
    <pivotField numFmtId="2" showAll="0"/>
    <pivotField showAll="0"/>
    <pivotField showAll="0"/>
    <pivotField showAll="0"/>
    <pivotField showAll="0"/>
    <pivotField showAll="0"/>
    <pivotField showAll="0"/>
    <pivotField showAll="0">
      <items count="4">
        <item x="1"/>
        <item x="2"/>
        <item x="0"/>
        <item t="default"/>
      </items>
    </pivotField>
    <pivotField showAll="0"/>
    <pivotField showAll="0"/>
    <pivotField showAll="0"/>
    <pivotField numFmtId="2" showAll="0"/>
    <pivotField showAll="0"/>
    <pivotField showAll="0"/>
    <pivotField numFmtId="2" showAll="0"/>
    <pivotField showAll="0"/>
    <pivotField showAll="0"/>
    <pivotField numFmtId="2" showAll="0"/>
    <pivotField showAll="0"/>
    <pivotField showAll="0"/>
    <pivotField showAll="0"/>
    <pivotField showAll="0"/>
    <pivotField showAll="0"/>
    <pivotField showAll="0"/>
    <pivotField showAll="0"/>
    <pivotField showAll="0"/>
    <pivotField numFmtId="2" showAll="0"/>
    <pivotField showAll="0"/>
    <pivotField showAll="0"/>
    <pivotField showAll="0"/>
    <pivotField showAll="0"/>
    <pivotField showAll="0"/>
    <pivotField dataField="1" showAll="0"/>
    <pivotField showAll="0">
      <items count="4">
        <item x="2"/>
        <item x="0"/>
        <item x="1"/>
        <item t="default"/>
      </items>
    </pivotField>
    <pivotField showAll="0">
      <items count="5">
        <item x="3"/>
        <item x="2"/>
        <item x="1"/>
        <item x="0"/>
        <item t="default"/>
      </items>
    </pivotField>
    <pivotField showAll="0"/>
    <pivotField showAll="0"/>
    <pivotField showAll="0"/>
    <pivotField showAll="0"/>
    <pivotField showAll="0">
      <items count="5">
        <item x="2"/>
        <item x="3"/>
        <item x="0"/>
        <item x="1"/>
        <item t="default"/>
      </items>
    </pivotField>
    <pivotField showAll="0"/>
    <pivotField showAll="0">
      <items count="4">
        <item x="2"/>
        <item x="0"/>
        <item x="1"/>
        <item t="default"/>
      </items>
    </pivotField>
    <pivotField numFmtId="2" showAll="0"/>
    <pivotField showAll="0"/>
    <pivotField numFmtId="2" showAll="0"/>
    <pivotField showAll="0"/>
    <pivotField numFmtId="2" showAll="0"/>
    <pivotField showAll="0"/>
    <pivotField numFmtId="2" showAll="0"/>
  </pivotFields>
  <rowItems count="1">
    <i/>
  </rowItems>
  <colItems count="1">
    <i/>
  </colItems>
  <dataFields count="1">
    <dataField name="Jobs per_Million_Invested" fld="55" baseField="0" baseItem="0"/>
  </dataFields>
  <formats count="3">
    <format dxfId="707">
      <pivotArea dataOnly="0" labelOnly="1" outline="0" axis="axisValues" fieldPosition="0"/>
    </format>
    <format dxfId="706">
      <pivotArea outline="0" collapsedLevelsAreSubtotals="1" fieldPosition="0"/>
    </format>
    <format dxfId="705">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C52B48AE-74FD-41B9-B305-6EBCE19B78C1}" name="PivotTable98" cacheId="16" applyNumberFormats="0" applyBorderFormats="0" applyFontFormats="0" applyPatternFormats="0" applyAlignmentFormats="0" applyWidthHeightFormats="1" dataCaption="Values" updatedVersion="8" minRefreshableVersion="3" showDrill="0" showDataTips="0" enableDrill="0" rowGrandTotals="0" colGrandTotals="0" createdVersion="8" indent="127" showHeaders="0" outline="1" outlineData="1" multipleFieldFilters="0" rowHeaderCaption="Location">
  <location ref="F26:F27" firstHeaderRow="1" firstDataRow="1" firstDataCol="0"/>
  <pivotFields count="72">
    <pivotField showAll="0"/>
    <pivotField showAll="0"/>
    <pivotField showAll="0">
      <items count="106">
        <item x="25"/>
        <item x="34"/>
        <item x="48"/>
        <item x="55"/>
        <item x="56"/>
        <item x="7"/>
        <item x="9"/>
        <item x="32"/>
        <item x="41"/>
        <item x="63"/>
        <item x="52"/>
        <item x="6"/>
        <item x="53"/>
        <item x="0"/>
        <item x="99"/>
        <item x="100"/>
        <item x="101"/>
        <item x="102"/>
        <item x="103"/>
        <item x="104"/>
        <item x="10"/>
        <item x="11"/>
        <item x="12"/>
        <item x="13"/>
        <item x="14"/>
        <item x="15"/>
        <item x="16"/>
        <item x="17"/>
        <item x="18"/>
        <item x="1"/>
        <item x="19"/>
        <item x="20"/>
        <item x="21"/>
        <item x="22"/>
        <item x="23"/>
        <item x="24"/>
        <item x="26"/>
        <item x="27"/>
        <item x="28"/>
        <item x="2"/>
        <item x="29"/>
        <item x="30"/>
        <item x="31"/>
        <item x="33"/>
        <item x="35"/>
        <item x="36"/>
        <item x="37"/>
        <item x="38"/>
        <item x="3"/>
        <item x="39"/>
        <item x="40"/>
        <item x="42"/>
        <item x="43"/>
        <item x="44"/>
        <item x="45"/>
        <item x="46"/>
        <item x="47"/>
        <item x="4"/>
        <item x="49"/>
        <item x="50"/>
        <item x="51"/>
        <item x="54"/>
        <item x="57"/>
        <item x="58"/>
        <item x="5"/>
        <item x="59"/>
        <item x="60"/>
        <item x="61"/>
        <item x="62"/>
        <item x="64"/>
        <item x="65"/>
        <item x="66"/>
        <item x="67"/>
        <item x="68"/>
        <item x="69"/>
        <item x="70"/>
        <item x="71"/>
        <item x="72"/>
        <item x="73"/>
        <item x="74"/>
        <item x="75"/>
        <item x="76"/>
        <item x="77"/>
        <item x="78"/>
        <item x="79"/>
        <item x="80"/>
        <item x="81"/>
        <item x="82"/>
        <item x="83"/>
        <item x="84"/>
        <item x="85"/>
        <item x="86"/>
        <item x="87"/>
        <item x="88"/>
        <item x="8"/>
        <item x="89"/>
        <item x="90"/>
        <item x="91"/>
        <item x="92"/>
        <item x="93"/>
        <item x="94"/>
        <item x="95"/>
        <item x="96"/>
        <item x="97"/>
        <item x="98"/>
        <item t="default"/>
      </items>
    </pivotField>
    <pivotField showAll="0">
      <items count="13">
        <item x="5"/>
        <item x="6"/>
        <item x="4"/>
        <item x="11"/>
        <item x="3"/>
        <item x="1"/>
        <item x="9"/>
        <item x="7"/>
        <item x="2"/>
        <item x="0"/>
        <item x="8"/>
        <item x="10"/>
        <item t="default"/>
      </items>
    </pivotField>
    <pivotField compact="0" subtotalTop="0" showAll="0" includeNewItemsInFilter="1" defaultSubtotal="0"/>
    <pivotField showAll="0">
      <items count="4">
        <item x="2"/>
        <item x="1"/>
        <item x="0"/>
        <item t="default"/>
      </items>
    </pivotField>
    <pivotField showAll="0"/>
    <pivotField showAll="0">
      <items count="5">
        <item x="1"/>
        <item x="3"/>
        <item x="0"/>
        <item x="2"/>
        <item t="default"/>
      </items>
    </pivotField>
    <pivotField showAll="0"/>
    <pivotField showAll="0">
      <items count="4">
        <item x="1"/>
        <item x="2"/>
        <item x="0"/>
        <item t="default"/>
      </items>
    </pivotField>
    <pivotField showAll="0"/>
    <pivotField showAll="0">
      <items count="4">
        <item x="1"/>
        <item x="2"/>
        <item x="0"/>
        <item t="default"/>
      </items>
    </pivotField>
    <pivotField numFmtId="164" showAll="0"/>
    <pivotField showAll="0"/>
    <pivotField showAll="0"/>
    <pivotField showAll="0"/>
    <pivotField showAll="0"/>
    <pivotField numFmtId="2" showAll="0"/>
    <pivotField showAll="0"/>
    <pivotField showAll="0"/>
    <pivotField numFmtId="2" showAll="0"/>
    <pivotField showAll="0">
      <items count="5">
        <item x="3"/>
        <item x="1"/>
        <item x="2"/>
        <item x="0"/>
        <item t="default"/>
      </items>
    </pivotField>
    <pivotField showAll="0"/>
    <pivotField numFmtId="2" showAll="0"/>
    <pivotField showAll="0"/>
    <pivotField showAll="0"/>
    <pivotField showAll="0"/>
    <pivotField showAll="0"/>
    <pivotField showAll="0"/>
    <pivotField showAll="0"/>
    <pivotField showAll="0">
      <items count="4">
        <item x="1"/>
        <item x="2"/>
        <item x="0"/>
        <item t="default"/>
      </items>
    </pivotField>
    <pivotField showAll="0"/>
    <pivotField showAll="0"/>
    <pivotField showAll="0"/>
    <pivotField numFmtId="2" showAll="0"/>
    <pivotField showAll="0"/>
    <pivotField showAll="0"/>
    <pivotField dataField="1" numFmtId="2" showAll="0"/>
    <pivotField showAll="0"/>
    <pivotField showAll="0"/>
    <pivotField numFmtId="2" showAll="0"/>
    <pivotField showAll="0"/>
    <pivotField showAll="0"/>
    <pivotField showAll="0"/>
    <pivotField showAll="0"/>
    <pivotField showAll="0"/>
    <pivotField showAll="0"/>
    <pivotField showAll="0"/>
    <pivotField showAll="0"/>
    <pivotField numFmtId="2" showAll="0"/>
    <pivotField showAll="0"/>
    <pivotField showAll="0"/>
    <pivotField showAll="0"/>
    <pivotField showAll="0"/>
    <pivotField showAll="0"/>
    <pivotField showAll="0"/>
    <pivotField showAll="0">
      <items count="4">
        <item x="2"/>
        <item x="0"/>
        <item x="1"/>
        <item t="default"/>
      </items>
    </pivotField>
    <pivotField showAll="0">
      <items count="5">
        <item x="3"/>
        <item x="2"/>
        <item x="1"/>
        <item x="0"/>
        <item t="default"/>
      </items>
    </pivotField>
    <pivotField showAll="0"/>
    <pivotField showAll="0"/>
    <pivotField showAll="0"/>
    <pivotField showAll="0"/>
    <pivotField showAll="0">
      <items count="5">
        <item x="2"/>
        <item x="3"/>
        <item x="0"/>
        <item x="1"/>
        <item t="default"/>
      </items>
    </pivotField>
    <pivotField showAll="0"/>
    <pivotField showAll="0">
      <items count="4">
        <item x="2"/>
        <item x="0"/>
        <item x="1"/>
        <item t="default"/>
      </items>
    </pivotField>
    <pivotField numFmtId="2" showAll="0"/>
    <pivotField showAll="0"/>
    <pivotField numFmtId="2" showAll="0"/>
    <pivotField showAll="0"/>
    <pivotField numFmtId="2" showAll="0"/>
    <pivotField showAll="0"/>
    <pivotField numFmtId="2" showAll="0"/>
  </pivotFields>
  <rowItems count="1">
    <i/>
  </rowItems>
  <colItems count="1">
    <i/>
  </colItems>
  <dataFields count="1">
    <dataField name="Value Added_to_Income" fld="37" baseField="0" baseItem="0" numFmtId="165"/>
  </dataFields>
  <formats count="3">
    <format dxfId="412">
      <pivotArea dataOnly="0" labelOnly="1" outline="0" axis="axisValues" fieldPosition="0"/>
    </format>
    <format dxfId="411">
      <pivotArea outline="0" collapsedLevelsAreSubtotals="1" fieldPosition="0"/>
    </format>
    <format dxfId="410">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0.xml><?xml version="1.0" encoding="utf-8"?>
<pivotTableDefinition xmlns="http://schemas.openxmlformats.org/spreadsheetml/2006/main" xmlns:mc="http://schemas.openxmlformats.org/markup-compatibility/2006" xmlns:xr="http://schemas.microsoft.com/office/spreadsheetml/2014/revision" mc:Ignorable="xr" xr:uid="{E5B548B9-4D2D-4B04-9B67-EF1ED42ACE52}" name="PivotTable90" cacheId="16" applyNumberFormats="0" applyBorderFormats="0" applyFontFormats="0" applyPatternFormats="0" applyAlignmentFormats="0" applyWidthHeightFormats="1" dataCaption="Values" updatedVersion="8" minRefreshableVersion="3" showDrill="0" showDataTips="0" enableDrill="0" rowGrandTotals="0" colGrandTotals="0" createdVersion="8" indent="127" showHeaders="0" outline="1" outlineData="1" multipleFieldFilters="0" rowHeaderCaption="Location">
  <location ref="D17:D18" firstHeaderRow="1" firstDataRow="1" firstDataCol="0"/>
  <pivotFields count="72">
    <pivotField showAll="0"/>
    <pivotField showAll="0"/>
    <pivotField showAll="0">
      <items count="106">
        <item x="25"/>
        <item x="34"/>
        <item x="48"/>
        <item x="55"/>
        <item x="56"/>
        <item x="7"/>
        <item x="9"/>
        <item x="32"/>
        <item x="41"/>
        <item x="63"/>
        <item x="52"/>
        <item x="6"/>
        <item x="53"/>
        <item x="0"/>
        <item x="99"/>
        <item x="100"/>
        <item x="101"/>
        <item x="102"/>
        <item x="103"/>
        <item x="104"/>
        <item x="10"/>
        <item x="11"/>
        <item x="12"/>
        <item x="13"/>
        <item x="14"/>
        <item x="15"/>
        <item x="16"/>
        <item x="17"/>
        <item x="18"/>
        <item x="1"/>
        <item x="19"/>
        <item x="20"/>
        <item x="21"/>
        <item x="22"/>
        <item x="23"/>
        <item x="24"/>
        <item x="26"/>
        <item x="27"/>
        <item x="28"/>
        <item x="2"/>
        <item x="29"/>
        <item x="30"/>
        <item x="31"/>
        <item x="33"/>
        <item x="35"/>
        <item x="36"/>
        <item x="37"/>
        <item x="38"/>
        <item x="3"/>
        <item x="39"/>
        <item x="40"/>
        <item x="42"/>
        <item x="43"/>
        <item x="44"/>
        <item x="45"/>
        <item x="46"/>
        <item x="47"/>
        <item x="4"/>
        <item x="49"/>
        <item x="50"/>
        <item x="51"/>
        <item x="54"/>
        <item x="57"/>
        <item x="58"/>
        <item x="5"/>
        <item x="59"/>
        <item x="60"/>
        <item x="61"/>
        <item x="62"/>
        <item x="64"/>
        <item x="65"/>
        <item x="66"/>
        <item x="67"/>
        <item x="68"/>
        <item x="69"/>
        <item x="70"/>
        <item x="71"/>
        <item x="72"/>
        <item x="73"/>
        <item x="74"/>
        <item x="75"/>
        <item x="76"/>
        <item x="77"/>
        <item x="78"/>
        <item x="79"/>
        <item x="80"/>
        <item x="81"/>
        <item x="82"/>
        <item x="83"/>
        <item x="84"/>
        <item x="85"/>
        <item x="86"/>
        <item x="87"/>
        <item x="88"/>
        <item x="8"/>
        <item x="89"/>
        <item x="90"/>
        <item x="91"/>
        <item x="92"/>
        <item x="93"/>
        <item x="94"/>
        <item x="95"/>
        <item x="96"/>
        <item x="97"/>
        <item x="98"/>
        <item t="default"/>
      </items>
    </pivotField>
    <pivotField showAll="0">
      <items count="13">
        <item x="5"/>
        <item x="6"/>
        <item x="4"/>
        <item x="11"/>
        <item x="3"/>
        <item x="1"/>
        <item x="9"/>
        <item x="7"/>
        <item x="2"/>
        <item x="0"/>
        <item x="8"/>
        <item x="10"/>
        <item t="default"/>
      </items>
    </pivotField>
    <pivotField compact="0" subtotalTop="0" showAll="0" includeNewItemsInFilter="1" defaultSubtotal="0"/>
    <pivotField showAll="0">
      <items count="4">
        <item x="2"/>
        <item x="1"/>
        <item x="0"/>
        <item t="default"/>
      </items>
    </pivotField>
    <pivotField showAll="0"/>
    <pivotField showAll="0">
      <items count="5">
        <item x="1"/>
        <item x="3"/>
        <item x="0"/>
        <item x="2"/>
        <item t="default"/>
      </items>
    </pivotField>
    <pivotField showAll="0"/>
    <pivotField showAll="0">
      <items count="4">
        <item x="1"/>
        <item x="2"/>
        <item x="0"/>
        <item t="default"/>
      </items>
    </pivotField>
    <pivotField showAll="0"/>
    <pivotField showAll="0">
      <items count="4">
        <item x="1"/>
        <item x="2"/>
        <item x="0"/>
        <item t="default"/>
      </items>
    </pivotField>
    <pivotField numFmtId="164" showAll="0"/>
    <pivotField showAll="0"/>
    <pivotField showAll="0"/>
    <pivotField showAll="0"/>
    <pivotField showAll="0"/>
    <pivotField numFmtId="2" showAll="0"/>
    <pivotField showAll="0"/>
    <pivotField showAll="0"/>
    <pivotField numFmtId="2" showAll="0"/>
    <pivotField showAll="0">
      <items count="5">
        <item x="3"/>
        <item x="1"/>
        <item x="2"/>
        <item x="0"/>
        <item t="default"/>
      </items>
    </pivotField>
    <pivotField showAll="0"/>
    <pivotField numFmtId="2" showAll="0"/>
    <pivotField showAll="0"/>
    <pivotField showAll="0"/>
    <pivotField showAll="0"/>
    <pivotField showAll="0"/>
    <pivotField showAll="0"/>
    <pivotField showAll="0"/>
    <pivotField showAll="0">
      <items count="4">
        <item x="1"/>
        <item x="2"/>
        <item x="0"/>
        <item t="default"/>
      </items>
    </pivotField>
    <pivotField showAll="0"/>
    <pivotField showAll="0"/>
    <pivotField showAll="0"/>
    <pivotField numFmtId="2" showAll="0"/>
    <pivotField showAll="0"/>
    <pivotField showAll="0"/>
    <pivotField numFmtId="2" showAll="0"/>
    <pivotField showAll="0"/>
    <pivotField showAll="0"/>
    <pivotField numFmtId="2" showAll="0"/>
    <pivotField showAll="0"/>
    <pivotField showAll="0"/>
    <pivotField showAll="0"/>
    <pivotField showAll="0"/>
    <pivotField showAll="0"/>
    <pivotField showAll="0"/>
    <pivotField showAll="0"/>
    <pivotField showAll="0"/>
    <pivotField numFmtId="2" showAll="0"/>
    <pivotField showAll="0"/>
    <pivotField showAll="0"/>
    <pivotField showAll="0"/>
    <pivotField showAll="0"/>
    <pivotField showAll="0"/>
    <pivotField showAll="0"/>
    <pivotField showAll="0">
      <items count="4">
        <item x="2"/>
        <item x="0"/>
        <item x="1"/>
        <item t="default"/>
      </items>
    </pivotField>
    <pivotField showAll="0">
      <items count="5">
        <item x="3"/>
        <item x="2"/>
        <item x="1"/>
        <item x="0"/>
        <item t="default"/>
      </items>
    </pivotField>
    <pivotField showAll="0"/>
    <pivotField showAll="0"/>
    <pivotField showAll="0"/>
    <pivotField showAll="0"/>
    <pivotField showAll="0">
      <items count="5">
        <item x="2"/>
        <item x="3"/>
        <item x="0"/>
        <item x="1"/>
        <item t="default"/>
      </items>
    </pivotField>
    <pivotField showAll="0"/>
    <pivotField showAll="0">
      <items count="4">
        <item x="2"/>
        <item x="0"/>
        <item x="1"/>
        <item t="default"/>
      </items>
    </pivotField>
    <pivotField numFmtId="2" showAll="0"/>
    <pivotField showAll="0"/>
    <pivotField dataField="1" numFmtId="2" showAll="0"/>
    <pivotField showAll="0"/>
    <pivotField numFmtId="2" showAll="0"/>
    <pivotField showAll="0"/>
    <pivotField numFmtId="2" showAll="0"/>
  </pivotFields>
  <rowItems count="1">
    <i/>
  </rowItems>
  <colItems count="1">
    <i/>
  </colItems>
  <dataFields count="1">
    <dataField name="Capital Costs" fld="67" baseField="0" baseItem="0" numFmtId="2"/>
  </dataFields>
  <formats count="35">
    <format dxfId="742">
      <pivotArea dataOnly="0" labelOnly="1" outline="0" axis="axisValues" fieldPosition="0"/>
    </format>
    <format dxfId="741">
      <pivotArea dataOnly="0" labelOnly="1" outline="0" axis="axisValues" fieldPosition="0"/>
    </format>
    <format dxfId="740">
      <pivotArea dataOnly="0" labelOnly="1" outline="0" axis="axisValues" fieldPosition="0"/>
    </format>
    <format dxfId="739">
      <pivotArea dataOnly="0" labelOnly="1" outline="0" axis="axisValues" fieldPosition="0"/>
    </format>
    <format dxfId="738">
      <pivotArea dataOnly="0" labelOnly="1" outline="0" axis="axisValues" fieldPosition="0"/>
    </format>
    <format dxfId="737">
      <pivotArea dataOnly="0" labelOnly="1" outline="0" axis="axisValues" fieldPosition="0"/>
    </format>
    <format dxfId="736">
      <pivotArea outline="0" collapsedLevelsAreSubtotals="1" fieldPosition="0"/>
    </format>
    <format dxfId="735">
      <pivotArea outline="0" collapsedLevelsAreSubtotals="1" fieldPosition="0"/>
    </format>
    <format dxfId="734">
      <pivotArea outline="0" collapsedLevelsAreSubtotals="1" fieldPosition="0"/>
    </format>
    <format dxfId="733">
      <pivotArea outline="0" collapsedLevelsAreSubtotals="1" fieldPosition="0"/>
    </format>
    <format dxfId="732">
      <pivotArea dataOnly="0" labelOnly="1" outline="0" axis="axisValues" fieldPosition="0"/>
    </format>
    <format dxfId="731">
      <pivotArea dataOnly="0" labelOnly="1" outline="0" axis="axisValues" fieldPosition="0"/>
    </format>
    <format dxfId="730">
      <pivotArea dataOnly="0" labelOnly="1" outline="0" axis="axisValues" fieldPosition="0"/>
    </format>
    <format dxfId="729">
      <pivotArea outline="0" collapsedLevelsAreSubtotals="1" fieldPosition="0"/>
    </format>
    <format dxfId="728">
      <pivotArea outline="0" collapsedLevelsAreSubtotals="1" fieldPosition="0"/>
    </format>
    <format dxfId="727">
      <pivotArea type="all" dataOnly="0" outline="0" fieldPosition="0"/>
    </format>
    <format dxfId="726">
      <pivotArea dataOnly="0" labelOnly="1" outline="0" axis="axisValues" fieldPosition="0"/>
    </format>
    <format dxfId="725">
      <pivotArea dataOnly="0" labelOnly="1" outline="0" axis="axisValues" fieldPosition="0"/>
    </format>
    <format dxfId="724">
      <pivotArea outline="0" collapsedLevelsAreSubtotals="1" fieldPosition="0"/>
    </format>
    <format dxfId="723">
      <pivotArea dataOnly="0" labelOnly="1" outline="0" axis="axisValues" fieldPosition="0"/>
    </format>
    <format dxfId="722">
      <pivotArea dataOnly="0" labelOnly="1" outline="0" axis="axisValues" fieldPosition="0"/>
    </format>
    <format dxfId="721">
      <pivotArea type="all" dataOnly="0" outline="0" fieldPosition="0"/>
    </format>
    <format dxfId="720">
      <pivotArea outline="0" collapsedLevelsAreSubtotals="1" fieldPosition="0"/>
    </format>
    <format dxfId="719">
      <pivotArea type="all" dataOnly="0" outline="0" fieldPosition="0"/>
    </format>
    <format dxfId="718">
      <pivotArea outline="0" collapsedLevelsAreSubtotals="1" fieldPosition="0"/>
    </format>
    <format dxfId="717">
      <pivotArea dataOnly="0" labelOnly="1" outline="0" axis="axisValues" fieldPosition="0"/>
    </format>
    <format dxfId="716">
      <pivotArea dataOnly="0" labelOnly="1" outline="0" axis="axisValues" fieldPosition="0"/>
    </format>
    <format dxfId="715">
      <pivotArea outline="0" collapsedLevelsAreSubtotals="1" fieldPosition="0"/>
    </format>
    <format dxfId="714">
      <pivotArea outline="0" collapsedLevelsAreSubtotals="1" fieldPosition="0"/>
    </format>
    <format dxfId="713">
      <pivotArea dataOnly="0" labelOnly="1" outline="0" axis="axisValues" fieldPosition="0"/>
    </format>
    <format dxfId="712">
      <pivotArea dataOnly="0" labelOnly="1" outline="0" axis="axisValues" fieldPosition="0"/>
    </format>
    <format dxfId="711">
      <pivotArea type="all" dataOnly="0" outline="0" fieldPosition="0"/>
    </format>
    <format dxfId="710">
      <pivotArea outline="0" collapsedLevelsAreSubtotals="1" fieldPosition="0"/>
    </format>
    <format dxfId="709">
      <pivotArea dataOnly="0" labelOnly="1" outline="0" axis="axisValues" fieldPosition="0"/>
    </format>
    <format dxfId="708">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1.xml><?xml version="1.0" encoding="utf-8"?>
<pivotTableDefinition xmlns="http://schemas.openxmlformats.org/spreadsheetml/2006/main" xmlns:mc="http://schemas.openxmlformats.org/markup-compatibility/2006" xmlns:xr="http://schemas.microsoft.com/office/spreadsheetml/2014/revision" mc:Ignorable="xr" xr:uid="{AD0E500D-7C5F-4FD8-88CD-67921C316316}" name="PivotTable96" cacheId="16" applyNumberFormats="0" applyBorderFormats="0" applyFontFormats="0" applyPatternFormats="0" applyAlignmentFormats="0" applyWidthHeightFormats="1" dataCaption="Values" updatedVersion="8" minRefreshableVersion="3" showDrill="0" showDataTips="0" enableDrill="0" rowGrandTotals="0" colGrandTotals="0" createdVersion="8" indent="127" showHeaders="0" outline="1" outlineData="1" multipleFieldFilters="0" rowHeaderCaption="Location">
  <location ref="F20:F21" firstHeaderRow="1" firstDataRow="1" firstDataCol="0"/>
  <pivotFields count="72">
    <pivotField showAll="0"/>
    <pivotField showAll="0"/>
    <pivotField showAll="0">
      <items count="106">
        <item x="25"/>
        <item x="34"/>
        <item x="48"/>
        <item x="55"/>
        <item x="56"/>
        <item x="7"/>
        <item x="9"/>
        <item x="32"/>
        <item x="41"/>
        <item x="63"/>
        <item x="52"/>
        <item x="6"/>
        <item x="53"/>
        <item x="0"/>
        <item x="99"/>
        <item x="100"/>
        <item x="101"/>
        <item x="102"/>
        <item x="103"/>
        <item x="104"/>
        <item x="10"/>
        <item x="11"/>
        <item x="12"/>
        <item x="13"/>
        <item x="14"/>
        <item x="15"/>
        <item x="16"/>
        <item x="17"/>
        <item x="18"/>
        <item x="1"/>
        <item x="19"/>
        <item x="20"/>
        <item x="21"/>
        <item x="22"/>
        <item x="23"/>
        <item x="24"/>
        <item x="26"/>
        <item x="27"/>
        <item x="28"/>
        <item x="2"/>
        <item x="29"/>
        <item x="30"/>
        <item x="31"/>
        <item x="33"/>
        <item x="35"/>
        <item x="36"/>
        <item x="37"/>
        <item x="38"/>
        <item x="3"/>
        <item x="39"/>
        <item x="40"/>
        <item x="42"/>
        <item x="43"/>
        <item x="44"/>
        <item x="45"/>
        <item x="46"/>
        <item x="47"/>
        <item x="4"/>
        <item x="49"/>
        <item x="50"/>
        <item x="51"/>
        <item x="54"/>
        <item x="57"/>
        <item x="58"/>
        <item x="5"/>
        <item x="59"/>
        <item x="60"/>
        <item x="61"/>
        <item x="62"/>
        <item x="64"/>
        <item x="65"/>
        <item x="66"/>
        <item x="67"/>
        <item x="68"/>
        <item x="69"/>
        <item x="70"/>
        <item x="71"/>
        <item x="72"/>
        <item x="73"/>
        <item x="74"/>
        <item x="75"/>
        <item x="76"/>
        <item x="77"/>
        <item x="78"/>
        <item x="79"/>
        <item x="80"/>
        <item x="81"/>
        <item x="82"/>
        <item x="83"/>
        <item x="84"/>
        <item x="85"/>
        <item x="86"/>
        <item x="87"/>
        <item x="88"/>
        <item x="8"/>
        <item x="89"/>
        <item x="90"/>
        <item x="91"/>
        <item x="92"/>
        <item x="93"/>
        <item x="94"/>
        <item x="95"/>
        <item x="96"/>
        <item x="97"/>
        <item x="98"/>
        <item t="default"/>
      </items>
    </pivotField>
    <pivotField showAll="0">
      <items count="13">
        <item x="5"/>
        <item x="6"/>
        <item x="4"/>
        <item x="11"/>
        <item x="3"/>
        <item x="1"/>
        <item x="9"/>
        <item x="7"/>
        <item x="2"/>
        <item x="0"/>
        <item x="8"/>
        <item x="10"/>
        <item t="default"/>
      </items>
    </pivotField>
    <pivotField compact="0" subtotalTop="0" showAll="0" includeNewItemsInFilter="1" defaultSubtotal="0"/>
    <pivotField showAll="0">
      <items count="4">
        <item x="2"/>
        <item x="1"/>
        <item x="0"/>
        <item t="default"/>
      </items>
    </pivotField>
    <pivotField showAll="0"/>
    <pivotField showAll="0">
      <items count="5">
        <item x="1"/>
        <item x="3"/>
        <item x="0"/>
        <item x="2"/>
        <item t="default"/>
      </items>
    </pivotField>
    <pivotField showAll="0"/>
    <pivotField showAll="0">
      <items count="4">
        <item x="1"/>
        <item x="2"/>
        <item x="0"/>
        <item t="default"/>
      </items>
    </pivotField>
    <pivotField showAll="0"/>
    <pivotField showAll="0">
      <items count="4">
        <item x="1"/>
        <item x="2"/>
        <item x="0"/>
        <item t="default"/>
      </items>
    </pivotField>
    <pivotField numFmtId="164" showAll="0"/>
    <pivotField showAll="0"/>
    <pivotField showAll="0"/>
    <pivotField showAll="0"/>
    <pivotField showAll="0"/>
    <pivotField numFmtId="2" showAll="0"/>
    <pivotField showAll="0"/>
    <pivotField showAll="0"/>
    <pivotField numFmtId="2" showAll="0"/>
    <pivotField showAll="0">
      <items count="5">
        <item x="3"/>
        <item x="1"/>
        <item x="2"/>
        <item x="0"/>
        <item t="default"/>
      </items>
    </pivotField>
    <pivotField showAll="0"/>
    <pivotField dataField="1" numFmtId="2" showAll="0"/>
    <pivotField showAll="0"/>
    <pivotField showAll="0"/>
    <pivotField showAll="0"/>
    <pivotField showAll="0"/>
    <pivotField showAll="0"/>
    <pivotField showAll="0"/>
    <pivotField showAll="0">
      <items count="4">
        <item x="1"/>
        <item x="2"/>
        <item x="0"/>
        <item t="default"/>
      </items>
    </pivotField>
    <pivotField showAll="0"/>
    <pivotField showAll="0"/>
    <pivotField showAll="0"/>
    <pivotField numFmtId="2" showAll="0"/>
    <pivotField showAll="0"/>
    <pivotField showAll="0"/>
    <pivotField numFmtId="2" showAll="0"/>
    <pivotField showAll="0"/>
    <pivotField showAll="0"/>
    <pivotField numFmtId="2" showAll="0"/>
    <pivotField showAll="0"/>
    <pivotField showAll="0"/>
    <pivotField showAll="0"/>
    <pivotField showAll="0"/>
    <pivotField showAll="0"/>
    <pivotField showAll="0"/>
    <pivotField showAll="0"/>
    <pivotField showAll="0"/>
    <pivotField numFmtId="2" showAll="0"/>
    <pivotField showAll="0"/>
    <pivotField showAll="0"/>
    <pivotField showAll="0"/>
    <pivotField showAll="0"/>
    <pivotField showAll="0"/>
    <pivotField showAll="0"/>
    <pivotField showAll="0">
      <items count="4">
        <item x="2"/>
        <item x="0"/>
        <item x="1"/>
        <item t="default"/>
      </items>
    </pivotField>
    <pivotField showAll="0">
      <items count="5">
        <item x="3"/>
        <item x="2"/>
        <item x="1"/>
        <item x="0"/>
        <item t="default"/>
      </items>
    </pivotField>
    <pivotField showAll="0"/>
    <pivotField showAll="0"/>
    <pivotField showAll="0"/>
    <pivotField showAll="0"/>
    <pivotField showAll="0">
      <items count="5">
        <item x="2"/>
        <item x="3"/>
        <item x="0"/>
        <item x="1"/>
        <item t="default"/>
      </items>
    </pivotField>
    <pivotField showAll="0"/>
    <pivotField showAll="0">
      <items count="4">
        <item x="2"/>
        <item x="0"/>
        <item x="1"/>
        <item t="default"/>
      </items>
    </pivotField>
    <pivotField numFmtId="2" showAll="0"/>
    <pivotField showAll="0"/>
    <pivotField numFmtId="2" showAll="0"/>
    <pivotField showAll="0"/>
    <pivotField numFmtId="2" showAll="0"/>
    <pivotField showAll="0"/>
    <pivotField numFmtId="2" showAll="0"/>
  </pivotFields>
  <rowItems count="1">
    <i/>
  </rowItems>
  <colItems count="1">
    <i/>
  </colItems>
  <dataFields count="1">
    <dataField name=" Net Profit_Annual" fld="23" baseField="0" baseItem="0" numFmtId="2"/>
  </dataFields>
  <formats count="29">
    <format dxfId="771">
      <pivotArea dataOnly="0" labelOnly="1" outline="0" axis="axisValues" fieldPosition="0"/>
    </format>
    <format dxfId="770">
      <pivotArea dataOnly="0" labelOnly="1" outline="0" axis="axisValues" fieldPosition="0"/>
    </format>
    <format dxfId="769">
      <pivotArea dataOnly="0" labelOnly="1" outline="0" axis="axisValues" fieldPosition="0"/>
    </format>
    <format dxfId="768">
      <pivotArea dataOnly="0" labelOnly="1" outline="0" axis="axisValues" fieldPosition="0"/>
    </format>
    <format dxfId="767">
      <pivotArea dataOnly="0" labelOnly="1" outline="0" axis="axisValues" fieldPosition="0"/>
    </format>
    <format dxfId="766">
      <pivotArea dataOnly="0" labelOnly="1" outline="0" axis="axisValues" fieldPosition="0"/>
    </format>
    <format dxfId="765">
      <pivotArea outline="0" collapsedLevelsAreSubtotals="1" fieldPosition="0"/>
    </format>
    <format dxfId="764">
      <pivotArea outline="0" collapsedLevelsAreSubtotals="1" fieldPosition="0"/>
    </format>
    <format dxfId="763">
      <pivotArea outline="0" collapsedLevelsAreSubtotals="1" fieldPosition="0"/>
    </format>
    <format dxfId="762">
      <pivotArea outline="0" collapsedLevelsAreSubtotals="1" fieldPosition="0"/>
    </format>
    <format dxfId="761">
      <pivotArea dataOnly="0" labelOnly="1" outline="0" axis="axisValues" fieldPosition="0"/>
    </format>
    <format dxfId="760">
      <pivotArea dataOnly="0" labelOnly="1" outline="0" axis="axisValues" fieldPosition="0"/>
    </format>
    <format dxfId="759">
      <pivotArea dataOnly="0" labelOnly="1" outline="0" axis="axisValues" fieldPosition="0"/>
    </format>
    <format dxfId="758">
      <pivotArea outline="0" collapsedLevelsAreSubtotals="1" fieldPosition="0"/>
    </format>
    <format dxfId="757">
      <pivotArea outline="0" collapsedLevelsAreSubtotals="1" fieldPosition="0"/>
    </format>
    <format dxfId="756">
      <pivotArea type="all" dataOnly="0" outline="0" fieldPosition="0"/>
    </format>
    <format dxfId="755">
      <pivotArea dataOnly="0" labelOnly="1" outline="0" axis="axisValues" fieldPosition="0"/>
    </format>
    <format dxfId="754">
      <pivotArea outline="0" collapsedLevelsAreSubtotals="1" fieldPosition="0"/>
    </format>
    <format dxfId="753">
      <pivotArea dataOnly="0" labelOnly="1" outline="0" axis="axisValues" fieldPosition="0"/>
    </format>
    <format dxfId="752">
      <pivotArea dataOnly="0" labelOnly="1" outline="0" axis="axisValues" fieldPosition="0"/>
    </format>
    <format dxfId="751">
      <pivotArea type="all" dataOnly="0" outline="0" fieldPosition="0"/>
    </format>
    <format dxfId="750">
      <pivotArea outline="0" collapsedLevelsAreSubtotals="1" fieldPosition="0"/>
    </format>
    <format dxfId="749">
      <pivotArea type="all" dataOnly="0" outline="0" fieldPosition="0"/>
    </format>
    <format dxfId="748">
      <pivotArea outline="0" collapsedLevelsAreSubtotals="1" fieldPosition="0"/>
    </format>
    <format dxfId="747">
      <pivotArea dataOnly="0" labelOnly="1" outline="0" axis="axisValues" fieldPosition="0"/>
    </format>
    <format dxfId="746">
      <pivotArea outline="0" collapsedLevelsAreSubtotals="1" fieldPosition="0"/>
    </format>
    <format dxfId="745">
      <pivotArea outline="0" collapsedLevelsAreSubtotals="1" fieldPosition="0"/>
    </format>
    <format dxfId="744">
      <pivotArea dataOnly="0" labelOnly="1" outline="0" axis="axisValues" fieldPosition="0"/>
    </format>
    <format dxfId="743">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EA44CA29-3717-4F05-9732-99C1D49360A9}" name="PivotTable89" cacheId="16" applyNumberFormats="0" applyBorderFormats="0" applyFontFormats="0" applyPatternFormats="0" applyAlignmentFormats="0" applyWidthHeightFormats="1" dataCaption="Values" updatedVersion="8" minRefreshableVersion="3" showDrill="0" showDataTips="0" enableDrill="0" rowGrandTotals="0" colGrandTotals="0" createdVersion="8" indent="127" showHeaders="0" outline="1" outlineData="1" multipleFieldFilters="0" rowHeaderCaption="Location">
  <location ref="D14:D15" firstHeaderRow="1" firstDataRow="1" firstDataCol="0"/>
  <pivotFields count="72">
    <pivotField showAll="0"/>
    <pivotField showAll="0"/>
    <pivotField showAll="0">
      <items count="106">
        <item x="25"/>
        <item x="34"/>
        <item x="48"/>
        <item x="55"/>
        <item x="56"/>
        <item x="7"/>
        <item x="9"/>
        <item x="32"/>
        <item x="41"/>
        <item x="63"/>
        <item x="52"/>
        <item x="6"/>
        <item x="53"/>
        <item x="0"/>
        <item x="99"/>
        <item x="100"/>
        <item x="101"/>
        <item x="102"/>
        <item x="103"/>
        <item x="104"/>
        <item x="10"/>
        <item x="11"/>
        <item x="12"/>
        <item x="13"/>
        <item x="14"/>
        <item x="15"/>
        <item x="16"/>
        <item x="17"/>
        <item x="18"/>
        <item x="1"/>
        <item x="19"/>
        <item x="20"/>
        <item x="21"/>
        <item x="22"/>
        <item x="23"/>
        <item x="24"/>
        <item x="26"/>
        <item x="27"/>
        <item x="28"/>
        <item x="2"/>
        <item x="29"/>
        <item x="30"/>
        <item x="31"/>
        <item x="33"/>
        <item x="35"/>
        <item x="36"/>
        <item x="37"/>
        <item x="38"/>
        <item x="3"/>
        <item x="39"/>
        <item x="40"/>
        <item x="42"/>
        <item x="43"/>
        <item x="44"/>
        <item x="45"/>
        <item x="46"/>
        <item x="47"/>
        <item x="4"/>
        <item x="49"/>
        <item x="50"/>
        <item x="51"/>
        <item x="54"/>
        <item x="57"/>
        <item x="58"/>
        <item x="5"/>
        <item x="59"/>
        <item x="60"/>
        <item x="61"/>
        <item x="62"/>
        <item x="64"/>
        <item x="65"/>
        <item x="66"/>
        <item x="67"/>
        <item x="68"/>
        <item x="69"/>
        <item x="70"/>
        <item x="71"/>
        <item x="72"/>
        <item x="73"/>
        <item x="74"/>
        <item x="75"/>
        <item x="76"/>
        <item x="77"/>
        <item x="78"/>
        <item x="79"/>
        <item x="80"/>
        <item x="81"/>
        <item x="82"/>
        <item x="83"/>
        <item x="84"/>
        <item x="85"/>
        <item x="86"/>
        <item x="87"/>
        <item x="88"/>
        <item x="8"/>
        <item x="89"/>
        <item x="90"/>
        <item x="91"/>
        <item x="92"/>
        <item x="93"/>
        <item x="94"/>
        <item x="95"/>
        <item x="96"/>
        <item x="97"/>
        <item x="98"/>
        <item t="default"/>
      </items>
    </pivotField>
    <pivotField showAll="0">
      <items count="13">
        <item x="5"/>
        <item x="6"/>
        <item x="4"/>
        <item x="11"/>
        <item x="3"/>
        <item x="1"/>
        <item x="9"/>
        <item x="7"/>
        <item x="2"/>
        <item x="0"/>
        <item x="8"/>
        <item x="10"/>
        <item t="default"/>
      </items>
    </pivotField>
    <pivotField compact="0" subtotalTop="0" showAll="0" includeNewItemsInFilter="1" defaultSubtotal="0"/>
    <pivotField showAll="0">
      <items count="4">
        <item x="2"/>
        <item x="1"/>
        <item x="0"/>
        <item t="default"/>
      </items>
    </pivotField>
    <pivotField showAll="0"/>
    <pivotField showAll="0">
      <items count="5">
        <item x="1"/>
        <item x="3"/>
        <item x="0"/>
        <item x="2"/>
        <item t="default"/>
      </items>
    </pivotField>
    <pivotField showAll="0"/>
    <pivotField showAll="0">
      <items count="4">
        <item x="1"/>
        <item x="2"/>
        <item x="0"/>
        <item t="default"/>
      </items>
    </pivotField>
    <pivotField showAll="0"/>
    <pivotField showAll="0">
      <items count="4">
        <item x="1"/>
        <item x="2"/>
        <item x="0"/>
        <item t="default"/>
      </items>
    </pivotField>
    <pivotField numFmtId="164" showAll="0"/>
    <pivotField showAll="0"/>
    <pivotField showAll="0"/>
    <pivotField showAll="0"/>
    <pivotField showAll="0"/>
    <pivotField numFmtId="2" showAll="0"/>
    <pivotField showAll="0"/>
    <pivotField showAll="0"/>
    <pivotField numFmtId="2" showAll="0"/>
    <pivotField showAll="0">
      <items count="5">
        <item x="3"/>
        <item x="1"/>
        <item x="2"/>
        <item x="0"/>
        <item t="default"/>
      </items>
    </pivotField>
    <pivotField showAll="0"/>
    <pivotField numFmtId="2" showAll="0"/>
    <pivotField showAll="0"/>
    <pivotField showAll="0"/>
    <pivotField showAll="0"/>
    <pivotField showAll="0"/>
    <pivotField showAll="0"/>
    <pivotField showAll="0"/>
    <pivotField showAll="0">
      <items count="4">
        <item x="1"/>
        <item x="2"/>
        <item x="0"/>
        <item t="default"/>
      </items>
    </pivotField>
    <pivotField showAll="0"/>
    <pivotField showAll="0"/>
    <pivotField showAll="0"/>
    <pivotField numFmtId="2" showAll="0"/>
    <pivotField showAll="0"/>
    <pivotField showAll="0"/>
    <pivotField numFmtId="2" showAll="0"/>
    <pivotField showAll="0"/>
    <pivotField showAll="0"/>
    <pivotField numFmtId="2" showAll="0"/>
    <pivotField showAll="0"/>
    <pivotField showAll="0"/>
    <pivotField showAll="0"/>
    <pivotField showAll="0"/>
    <pivotField showAll="0"/>
    <pivotField showAll="0"/>
    <pivotField showAll="0"/>
    <pivotField showAll="0"/>
    <pivotField numFmtId="2" showAll="0"/>
    <pivotField showAll="0"/>
    <pivotField showAll="0"/>
    <pivotField showAll="0"/>
    <pivotField showAll="0"/>
    <pivotField showAll="0"/>
    <pivotField showAll="0"/>
    <pivotField showAll="0">
      <items count="4">
        <item x="2"/>
        <item x="0"/>
        <item x="1"/>
        <item t="default"/>
      </items>
    </pivotField>
    <pivotField showAll="0">
      <items count="5">
        <item x="3"/>
        <item x="2"/>
        <item x="1"/>
        <item x="0"/>
        <item t="default"/>
      </items>
    </pivotField>
    <pivotField showAll="0"/>
    <pivotField showAll="0"/>
    <pivotField showAll="0"/>
    <pivotField showAll="0"/>
    <pivotField showAll="0">
      <items count="5">
        <item x="2"/>
        <item x="3"/>
        <item x="0"/>
        <item x="1"/>
        <item t="default"/>
      </items>
    </pivotField>
    <pivotField showAll="0"/>
    <pivotField showAll="0">
      <items count="4">
        <item x="2"/>
        <item x="0"/>
        <item x="1"/>
        <item t="default"/>
      </items>
    </pivotField>
    <pivotField dataField="1" numFmtId="2" showAll="0"/>
    <pivotField showAll="0"/>
    <pivotField numFmtId="2" showAll="0"/>
    <pivotField showAll="0"/>
    <pivotField numFmtId="2" showAll="0"/>
    <pivotField showAll="0"/>
    <pivotField numFmtId="2" showAll="0"/>
  </pivotFields>
  <rowItems count="1">
    <i/>
  </rowItems>
  <colItems count="1">
    <i/>
  </colItems>
  <dataFields count="1">
    <dataField name="Total Investments" fld="65" baseField="0" baseItem="0" numFmtId="165"/>
  </dataFields>
  <formats count="6">
    <format dxfId="418">
      <pivotArea dataOnly="0" labelOnly="1" outline="0" axis="axisValues" fieldPosition="0"/>
    </format>
    <format dxfId="417">
      <pivotArea outline="0" collapsedLevelsAreSubtotals="1" fieldPosition="0"/>
    </format>
    <format dxfId="416">
      <pivotArea dataOnly="0" labelOnly="1" outline="0" axis="axisValues" fieldPosition="0"/>
    </format>
    <format dxfId="415">
      <pivotArea outline="0" collapsedLevelsAreSubtotals="1" fieldPosition="0"/>
    </format>
    <format dxfId="414">
      <pivotArea dataOnly="0" labelOnly="1" outline="0" axis="axisValues" fieldPosition="0"/>
    </format>
    <format dxfId="413">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8CBA961F-727F-43A9-9BCB-FBE6A273668D}" name="PivotTable99" cacheId="16" applyNumberFormats="0" applyBorderFormats="0" applyFontFormats="0" applyPatternFormats="0" applyAlignmentFormats="0" applyWidthHeightFormats="1" dataCaption="Values" updatedVersion="8" minRefreshableVersion="3" showDrill="0" showDataTips="0" enableDrill="0" rowGrandTotals="0" colGrandTotals="0" createdVersion="8" indent="127" showHeaders="0" outline="1" outlineData="1" multipleFieldFilters="0" rowHeaderCaption="Location">
  <location ref="H14:H15" firstHeaderRow="1" firstDataRow="1" firstDataCol="0"/>
  <pivotFields count="72">
    <pivotField showAll="0"/>
    <pivotField showAll="0"/>
    <pivotField showAll="0">
      <items count="106">
        <item x="25"/>
        <item x="34"/>
        <item x="48"/>
        <item x="55"/>
        <item x="56"/>
        <item x="7"/>
        <item x="9"/>
        <item x="32"/>
        <item x="41"/>
        <item x="63"/>
        <item x="52"/>
        <item x="6"/>
        <item x="53"/>
        <item x="0"/>
        <item x="99"/>
        <item x="100"/>
        <item x="101"/>
        <item x="102"/>
        <item x="103"/>
        <item x="104"/>
        <item x="10"/>
        <item x="11"/>
        <item x="12"/>
        <item x="13"/>
        <item x="14"/>
        <item x="15"/>
        <item x="16"/>
        <item x="17"/>
        <item x="18"/>
        <item x="1"/>
        <item x="19"/>
        <item x="20"/>
        <item x="21"/>
        <item x="22"/>
        <item x="23"/>
        <item x="24"/>
        <item x="26"/>
        <item x="27"/>
        <item x="28"/>
        <item x="2"/>
        <item x="29"/>
        <item x="30"/>
        <item x="31"/>
        <item x="33"/>
        <item x="35"/>
        <item x="36"/>
        <item x="37"/>
        <item x="38"/>
        <item x="3"/>
        <item x="39"/>
        <item x="40"/>
        <item x="42"/>
        <item x="43"/>
        <item x="44"/>
        <item x="45"/>
        <item x="46"/>
        <item x="47"/>
        <item x="4"/>
        <item x="49"/>
        <item x="50"/>
        <item x="51"/>
        <item x="54"/>
        <item x="57"/>
        <item x="58"/>
        <item x="5"/>
        <item x="59"/>
        <item x="60"/>
        <item x="61"/>
        <item x="62"/>
        <item x="64"/>
        <item x="65"/>
        <item x="66"/>
        <item x="67"/>
        <item x="68"/>
        <item x="69"/>
        <item x="70"/>
        <item x="71"/>
        <item x="72"/>
        <item x="73"/>
        <item x="74"/>
        <item x="75"/>
        <item x="76"/>
        <item x="77"/>
        <item x="78"/>
        <item x="79"/>
        <item x="80"/>
        <item x="81"/>
        <item x="82"/>
        <item x="83"/>
        <item x="84"/>
        <item x="85"/>
        <item x="86"/>
        <item x="87"/>
        <item x="88"/>
        <item x="8"/>
        <item x="89"/>
        <item x="90"/>
        <item x="91"/>
        <item x="92"/>
        <item x="93"/>
        <item x="94"/>
        <item x="95"/>
        <item x="96"/>
        <item x="97"/>
        <item x="98"/>
        <item t="default"/>
      </items>
    </pivotField>
    <pivotField showAll="0">
      <items count="13">
        <item x="5"/>
        <item x="6"/>
        <item x="4"/>
        <item x="11"/>
        <item x="3"/>
        <item x="1"/>
        <item x="9"/>
        <item x="7"/>
        <item x="2"/>
        <item x="0"/>
        <item x="8"/>
        <item x="10"/>
        <item t="default"/>
      </items>
    </pivotField>
    <pivotField compact="0" subtotalTop="0" showAll="0" includeNewItemsInFilter="1" defaultSubtotal="0"/>
    <pivotField showAll="0">
      <items count="4">
        <item x="2"/>
        <item x="1"/>
        <item x="0"/>
        <item t="default"/>
      </items>
    </pivotField>
    <pivotField showAll="0"/>
    <pivotField showAll="0">
      <items count="5">
        <item x="1"/>
        <item x="3"/>
        <item x="0"/>
        <item x="2"/>
        <item t="default"/>
      </items>
    </pivotField>
    <pivotField showAll="0"/>
    <pivotField showAll="0">
      <items count="4">
        <item x="1"/>
        <item x="2"/>
        <item x="0"/>
        <item t="default"/>
      </items>
    </pivotField>
    <pivotField showAll="0"/>
    <pivotField showAll="0">
      <items count="4">
        <item x="1"/>
        <item x="2"/>
        <item x="0"/>
        <item t="default"/>
      </items>
    </pivotField>
    <pivotField numFmtId="164" showAll="0"/>
    <pivotField showAll="0"/>
    <pivotField showAll="0"/>
    <pivotField showAll="0"/>
    <pivotField showAll="0"/>
    <pivotField numFmtId="2" showAll="0"/>
    <pivotField showAll="0"/>
    <pivotField showAll="0"/>
    <pivotField numFmtId="2" showAll="0"/>
    <pivotField showAll="0">
      <items count="5">
        <item x="3"/>
        <item x="1"/>
        <item x="2"/>
        <item x="0"/>
        <item t="default"/>
      </items>
    </pivotField>
    <pivotField showAll="0"/>
    <pivotField numFmtId="2" showAll="0"/>
    <pivotField showAll="0"/>
    <pivotField showAll="0"/>
    <pivotField showAll="0"/>
    <pivotField showAll="0"/>
    <pivotField showAll="0"/>
    <pivotField showAll="0"/>
    <pivotField showAll="0">
      <items count="4">
        <item x="1"/>
        <item x="2"/>
        <item x="0"/>
        <item t="default"/>
      </items>
    </pivotField>
    <pivotField dataField="1" showAll="0"/>
    <pivotField showAll="0"/>
    <pivotField showAll="0"/>
    <pivotField numFmtId="2" showAll="0"/>
    <pivotField showAll="0"/>
    <pivotField showAll="0"/>
    <pivotField numFmtId="2" showAll="0"/>
    <pivotField showAll="0"/>
    <pivotField showAll="0"/>
    <pivotField numFmtId="2" showAll="0"/>
    <pivotField showAll="0"/>
    <pivotField showAll="0"/>
    <pivotField showAll="0"/>
    <pivotField showAll="0"/>
    <pivotField showAll="0"/>
    <pivotField showAll="0"/>
    <pivotField showAll="0"/>
    <pivotField showAll="0"/>
    <pivotField numFmtId="2" showAll="0"/>
    <pivotField showAll="0"/>
    <pivotField showAll="0"/>
    <pivotField showAll="0"/>
    <pivotField showAll="0"/>
    <pivotField showAll="0"/>
    <pivotField showAll="0"/>
    <pivotField showAll="0">
      <items count="4">
        <item x="2"/>
        <item x="0"/>
        <item x="1"/>
        <item t="default"/>
      </items>
    </pivotField>
    <pivotField showAll="0">
      <items count="5">
        <item x="3"/>
        <item x="2"/>
        <item x="1"/>
        <item x="0"/>
        <item t="default"/>
      </items>
    </pivotField>
    <pivotField showAll="0"/>
    <pivotField showAll="0"/>
    <pivotField showAll="0"/>
    <pivotField showAll="0"/>
    <pivotField showAll="0">
      <items count="5">
        <item x="2"/>
        <item x="3"/>
        <item x="0"/>
        <item x="1"/>
        <item t="default"/>
      </items>
    </pivotField>
    <pivotField showAll="0"/>
    <pivotField showAll="0">
      <items count="4">
        <item x="2"/>
        <item x="0"/>
        <item x="1"/>
        <item t="default"/>
      </items>
    </pivotField>
    <pivotField numFmtId="2" showAll="0"/>
    <pivotField showAll="0"/>
    <pivotField numFmtId="2" showAll="0"/>
    <pivotField showAll="0"/>
    <pivotField numFmtId="2" showAll="0"/>
    <pivotField showAll="0"/>
    <pivotField numFmtId="2" showAll="0"/>
  </pivotFields>
  <rowItems count="1">
    <i/>
  </rowItems>
  <colItems count="1">
    <i/>
  </colItems>
  <dataFields count="1">
    <dataField name="Break_even_%" fld="31" baseField="0" baseItem="0"/>
  </dataFields>
  <formats count="29">
    <format dxfId="447">
      <pivotArea dataOnly="0" labelOnly="1" outline="0" axis="axisValues" fieldPosition="0"/>
    </format>
    <format dxfId="446">
      <pivotArea dataOnly="0" labelOnly="1" outline="0" axis="axisValues" fieldPosition="0"/>
    </format>
    <format dxfId="445">
      <pivotArea dataOnly="0" labelOnly="1" outline="0" axis="axisValues" fieldPosition="0"/>
    </format>
    <format dxfId="444">
      <pivotArea dataOnly="0" labelOnly="1" outline="0" axis="axisValues" fieldPosition="0"/>
    </format>
    <format dxfId="443">
      <pivotArea dataOnly="0" labelOnly="1" outline="0" axis="axisValues" fieldPosition="0"/>
    </format>
    <format dxfId="442">
      <pivotArea dataOnly="0" labelOnly="1" outline="0" axis="axisValues" fieldPosition="0"/>
    </format>
    <format dxfId="441">
      <pivotArea outline="0" collapsedLevelsAreSubtotals="1" fieldPosition="0"/>
    </format>
    <format dxfId="440">
      <pivotArea outline="0" collapsedLevelsAreSubtotals="1" fieldPosition="0"/>
    </format>
    <format dxfId="439">
      <pivotArea outline="0" collapsedLevelsAreSubtotals="1" fieldPosition="0"/>
    </format>
    <format dxfId="438">
      <pivotArea outline="0" collapsedLevelsAreSubtotals="1" fieldPosition="0"/>
    </format>
    <format dxfId="437">
      <pivotArea dataOnly="0" labelOnly="1" outline="0" axis="axisValues" fieldPosition="0"/>
    </format>
    <format dxfId="436">
      <pivotArea dataOnly="0" labelOnly="1" outline="0" axis="axisValues" fieldPosition="0"/>
    </format>
    <format dxfId="435">
      <pivotArea dataOnly="0" labelOnly="1" outline="0" axis="axisValues" fieldPosition="0"/>
    </format>
    <format dxfId="434">
      <pivotArea outline="0" collapsedLevelsAreSubtotals="1" fieldPosition="0"/>
    </format>
    <format dxfId="433">
      <pivotArea outline="0" collapsedLevelsAreSubtotals="1" fieldPosition="0"/>
    </format>
    <format dxfId="432">
      <pivotArea type="all" dataOnly="0" outline="0" fieldPosition="0"/>
    </format>
    <format dxfId="431">
      <pivotArea dataOnly="0" labelOnly="1" outline="0" axis="axisValues" fieldPosition="0"/>
    </format>
    <format dxfId="430">
      <pivotArea outline="0" collapsedLevelsAreSubtotals="1" fieldPosition="0"/>
    </format>
    <format dxfId="429">
      <pivotArea type="all" dataOnly="0" outline="0" fieldPosition="0"/>
    </format>
    <format dxfId="428">
      <pivotArea outline="0" collapsedLevelsAreSubtotals="1" fieldPosition="0"/>
    </format>
    <format dxfId="427">
      <pivotArea type="all" dataOnly="0" outline="0" fieldPosition="0"/>
    </format>
    <format dxfId="426">
      <pivotArea outline="0" collapsedLevelsAreSubtotals="1" fieldPosition="0"/>
    </format>
    <format dxfId="425">
      <pivotArea dataOnly="0" labelOnly="1" outline="0" axis="axisValues" fieldPosition="0"/>
    </format>
    <format dxfId="424">
      <pivotArea dataOnly="0" labelOnly="1" outline="0" axis="axisValues" fieldPosition="0"/>
    </format>
    <format dxfId="423">
      <pivotArea outline="0" collapsedLevelsAreSubtotals="1" fieldPosition="0"/>
    </format>
    <format dxfId="422">
      <pivotArea outline="0" collapsedLevelsAreSubtotals="1" fieldPosition="0"/>
    </format>
    <format dxfId="421">
      <pivotArea dataOnly="0" outline="0" axis="axisValues" fieldPosition="0"/>
    </format>
    <format dxfId="420">
      <pivotArea dataOnly="0" labelOnly="1" outline="0" axis="axisValues" fieldPosition="0"/>
    </format>
    <format dxfId="419">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D8CD125A-156C-484B-A12E-51B8CD99896E}" name="PivotTable101" cacheId="16" applyNumberFormats="0" applyBorderFormats="0" applyFontFormats="0" applyPatternFormats="0" applyAlignmentFormats="0" applyWidthHeightFormats="1" dataCaption="Values" updatedVersion="8" minRefreshableVersion="3" showDrill="0" showDataTips="0" enableDrill="0" rowGrandTotals="0" colGrandTotals="0" createdVersion="8" indent="127" showHeaders="0" outline="1" outlineData="1" multipleFieldFilters="0" rowHeaderCaption="Location">
  <location ref="H20:H21" firstHeaderRow="1" firstDataRow="1" firstDataCol="0"/>
  <pivotFields count="72">
    <pivotField showAll="0"/>
    <pivotField showAll="0"/>
    <pivotField showAll="0">
      <items count="106">
        <item x="25"/>
        <item x="34"/>
        <item x="48"/>
        <item x="55"/>
        <item x="56"/>
        <item x="7"/>
        <item x="9"/>
        <item x="32"/>
        <item x="41"/>
        <item x="63"/>
        <item x="52"/>
        <item x="6"/>
        <item x="53"/>
        <item x="0"/>
        <item x="99"/>
        <item x="100"/>
        <item x="101"/>
        <item x="102"/>
        <item x="103"/>
        <item x="104"/>
        <item x="10"/>
        <item x="11"/>
        <item x="12"/>
        <item x="13"/>
        <item x="14"/>
        <item x="15"/>
        <item x="16"/>
        <item x="17"/>
        <item x="18"/>
        <item x="1"/>
        <item x="19"/>
        <item x="20"/>
        <item x="21"/>
        <item x="22"/>
        <item x="23"/>
        <item x="24"/>
        <item x="26"/>
        <item x="27"/>
        <item x="28"/>
        <item x="2"/>
        <item x="29"/>
        <item x="30"/>
        <item x="31"/>
        <item x="33"/>
        <item x="35"/>
        <item x="36"/>
        <item x="37"/>
        <item x="38"/>
        <item x="3"/>
        <item x="39"/>
        <item x="40"/>
        <item x="42"/>
        <item x="43"/>
        <item x="44"/>
        <item x="45"/>
        <item x="46"/>
        <item x="47"/>
        <item x="4"/>
        <item x="49"/>
        <item x="50"/>
        <item x="51"/>
        <item x="54"/>
        <item x="57"/>
        <item x="58"/>
        <item x="5"/>
        <item x="59"/>
        <item x="60"/>
        <item x="61"/>
        <item x="62"/>
        <item x="64"/>
        <item x="65"/>
        <item x="66"/>
        <item x="67"/>
        <item x="68"/>
        <item x="69"/>
        <item x="70"/>
        <item x="71"/>
        <item x="72"/>
        <item x="73"/>
        <item x="74"/>
        <item x="75"/>
        <item x="76"/>
        <item x="77"/>
        <item x="78"/>
        <item x="79"/>
        <item x="80"/>
        <item x="81"/>
        <item x="82"/>
        <item x="83"/>
        <item x="84"/>
        <item x="85"/>
        <item x="86"/>
        <item x="87"/>
        <item x="88"/>
        <item x="8"/>
        <item x="89"/>
        <item x="90"/>
        <item x="91"/>
        <item x="92"/>
        <item x="93"/>
        <item x="94"/>
        <item x="95"/>
        <item x="96"/>
        <item x="97"/>
        <item x="98"/>
        <item t="default"/>
      </items>
    </pivotField>
    <pivotField showAll="0">
      <items count="13">
        <item x="5"/>
        <item x="6"/>
        <item x="4"/>
        <item x="11"/>
        <item x="3"/>
        <item x="1"/>
        <item x="9"/>
        <item x="7"/>
        <item x="2"/>
        <item x="0"/>
        <item x="8"/>
        <item x="10"/>
        <item t="default"/>
      </items>
    </pivotField>
    <pivotField compact="0" subtotalTop="0" showAll="0" includeNewItemsInFilter="1" defaultSubtotal="0"/>
    <pivotField showAll="0">
      <items count="4">
        <item x="2"/>
        <item x="1"/>
        <item x="0"/>
        <item t="default"/>
      </items>
    </pivotField>
    <pivotField showAll="0"/>
    <pivotField showAll="0">
      <items count="5">
        <item x="1"/>
        <item x="3"/>
        <item x="0"/>
        <item x="2"/>
        <item t="default"/>
      </items>
    </pivotField>
    <pivotField showAll="0"/>
    <pivotField showAll="0">
      <items count="4">
        <item x="1"/>
        <item x="2"/>
        <item x="0"/>
        <item t="default"/>
      </items>
    </pivotField>
    <pivotField showAll="0"/>
    <pivotField showAll="0">
      <items count="4">
        <item x="1"/>
        <item x="2"/>
        <item x="0"/>
        <item t="default"/>
      </items>
    </pivotField>
    <pivotField numFmtId="164" showAll="0"/>
    <pivotField showAll="0"/>
    <pivotField showAll="0"/>
    <pivotField showAll="0"/>
    <pivotField showAll="0"/>
    <pivotField numFmtId="2" showAll="0"/>
    <pivotField showAll="0"/>
    <pivotField showAll="0"/>
    <pivotField numFmtId="2" showAll="0"/>
    <pivotField showAll="0">
      <items count="5">
        <item x="3"/>
        <item x="1"/>
        <item x="2"/>
        <item x="0"/>
        <item t="default"/>
      </items>
    </pivotField>
    <pivotField showAll="0"/>
    <pivotField numFmtId="2" showAll="0"/>
    <pivotField showAll="0"/>
    <pivotField showAll="0"/>
    <pivotField showAll="0"/>
    <pivotField showAll="0"/>
    <pivotField showAll="0"/>
    <pivotField showAll="0"/>
    <pivotField showAll="0">
      <items count="4">
        <item x="1"/>
        <item x="2"/>
        <item x="0"/>
        <item t="default"/>
      </items>
    </pivotField>
    <pivotField showAll="0"/>
    <pivotField showAll="0"/>
    <pivotField showAll="0"/>
    <pivotField numFmtId="2" showAll="0"/>
    <pivotField showAll="0"/>
    <pivotField showAll="0"/>
    <pivotField numFmtId="2" showAll="0"/>
    <pivotField showAll="0"/>
    <pivotField showAll="0"/>
    <pivotField numFmtId="2" showAll="0"/>
    <pivotField showAll="0"/>
    <pivotField showAll="0"/>
    <pivotField showAll="0"/>
    <pivotField showAll="0"/>
    <pivotField showAll="0"/>
    <pivotField showAll="0"/>
    <pivotField showAll="0"/>
    <pivotField showAll="0"/>
    <pivotField dataField="1" numFmtId="2" showAll="0"/>
    <pivotField showAll="0"/>
    <pivotField showAll="0"/>
    <pivotField showAll="0"/>
    <pivotField showAll="0"/>
    <pivotField showAll="0"/>
    <pivotField showAll="0"/>
    <pivotField showAll="0">
      <items count="4">
        <item x="2"/>
        <item x="0"/>
        <item x="1"/>
        <item t="default"/>
      </items>
    </pivotField>
    <pivotField showAll="0">
      <items count="5">
        <item x="3"/>
        <item x="2"/>
        <item x="1"/>
        <item x="0"/>
        <item t="default"/>
      </items>
    </pivotField>
    <pivotField showAll="0"/>
    <pivotField showAll="0"/>
    <pivotField showAll="0"/>
    <pivotField showAll="0"/>
    <pivotField showAll="0">
      <items count="5">
        <item x="2"/>
        <item x="3"/>
        <item x="0"/>
        <item x="1"/>
        <item t="default"/>
      </items>
    </pivotField>
    <pivotField showAll="0"/>
    <pivotField showAll="0">
      <items count="4">
        <item x="2"/>
        <item x="0"/>
        <item x="1"/>
        <item t="default"/>
      </items>
    </pivotField>
    <pivotField numFmtId="2" showAll="0"/>
    <pivotField showAll="0"/>
    <pivotField numFmtId="2" showAll="0"/>
    <pivotField showAll="0"/>
    <pivotField numFmtId="2" showAll="0"/>
    <pivotField showAll="0"/>
    <pivotField numFmtId="2" showAll="0"/>
  </pivotFields>
  <rowItems count="1">
    <i/>
  </rowItems>
  <colItems count="1">
    <i/>
  </colItems>
  <dataFields count="1">
    <dataField name="EBITDA Approx_Mn" fld="49" baseField="0" baseItem="0" numFmtId="2"/>
  </dataFields>
  <formats count="4">
    <format dxfId="451">
      <pivotArea dataOnly="0" labelOnly="1" outline="0" axis="axisValues" fieldPosition="0"/>
    </format>
    <format dxfId="450">
      <pivotArea outline="0" collapsedLevelsAreSubtotals="1" fieldPosition="0"/>
    </format>
    <format dxfId="449">
      <pivotArea dataOnly="0" labelOnly="1" outline="0" axis="axisValues" fieldPosition="0"/>
    </format>
    <format dxfId="448">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4DF96693-4E6A-443D-8ACF-F2B741479F9E}" name="PivotTable102" cacheId="16" applyNumberFormats="0" applyBorderFormats="0" applyFontFormats="0" applyPatternFormats="0" applyAlignmentFormats="0" applyWidthHeightFormats="1" dataCaption="Values" updatedVersion="8" minRefreshableVersion="3" showDrill="0" showDataTips="0" enableDrill="0" rowGrandTotals="0" colGrandTotals="0" createdVersion="8" indent="127" showHeaders="0" outline="1" outlineData="1" multipleFieldFilters="0" rowHeaderCaption="Location">
  <location ref="H23:H24" firstHeaderRow="1" firstDataRow="1" firstDataCol="0"/>
  <pivotFields count="72">
    <pivotField showAll="0"/>
    <pivotField showAll="0"/>
    <pivotField showAll="0">
      <items count="106">
        <item x="25"/>
        <item x="34"/>
        <item x="48"/>
        <item x="55"/>
        <item x="56"/>
        <item x="7"/>
        <item x="9"/>
        <item x="32"/>
        <item x="41"/>
        <item x="63"/>
        <item x="52"/>
        <item x="6"/>
        <item x="53"/>
        <item x="0"/>
        <item x="99"/>
        <item x="100"/>
        <item x="101"/>
        <item x="102"/>
        <item x="103"/>
        <item x="104"/>
        <item x="10"/>
        <item x="11"/>
        <item x="12"/>
        <item x="13"/>
        <item x="14"/>
        <item x="15"/>
        <item x="16"/>
        <item x="17"/>
        <item x="18"/>
        <item x="1"/>
        <item x="19"/>
        <item x="20"/>
        <item x="21"/>
        <item x="22"/>
        <item x="23"/>
        <item x="24"/>
        <item x="26"/>
        <item x="27"/>
        <item x="28"/>
        <item x="2"/>
        <item x="29"/>
        <item x="30"/>
        <item x="31"/>
        <item x="33"/>
        <item x="35"/>
        <item x="36"/>
        <item x="37"/>
        <item x="38"/>
        <item x="3"/>
        <item x="39"/>
        <item x="40"/>
        <item x="42"/>
        <item x="43"/>
        <item x="44"/>
        <item x="45"/>
        <item x="46"/>
        <item x="47"/>
        <item x="4"/>
        <item x="49"/>
        <item x="50"/>
        <item x="51"/>
        <item x="54"/>
        <item x="57"/>
        <item x="58"/>
        <item x="5"/>
        <item x="59"/>
        <item x="60"/>
        <item x="61"/>
        <item x="62"/>
        <item x="64"/>
        <item x="65"/>
        <item x="66"/>
        <item x="67"/>
        <item x="68"/>
        <item x="69"/>
        <item x="70"/>
        <item x="71"/>
        <item x="72"/>
        <item x="73"/>
        <item x="74"/>
        <item x="75"/>
        <item x="76"/>
        <item x="77"/>
        <item x="78"/>
        <item x="79"/>
        <item x="80"/>
        <item x="81"/>
        <item x="82"/>
        <item x="83"/>
        <item x="84"/>
        <item x="85"/>
        <item x="86"/>
        <item x="87"/>
        <item x="88"/>
        <item x="8"/>
        <item x="89"/>
        <item x="90"/>
        <item x="91"/>
        <item x="92"/>
        <item x="93"/>
        <item x="94"/>
        <item x="95"/>
        <item x="96"/>
        <item x="97"/>
        <item x="98"/>
        <item t="default"/>
      </items>
    </pivotField>
    <pivotField showAll="0">
      <items count="13">
        <item x="5"/>
        <item x="6"/>
        <item x="4"/>
        <item x="11"/>
        <item x="3"/>
        <item x="1"/>
        <item x="9"/>
        <item x="7"/>
        <item x="2"/>
        <item x="0"/>
        <item x="8"/>
        <item x="10"/>
        <item t="default"/>
      </items>
    </pivotField>
    <pivotField compact="0" subtotalTop="0" showAll="0" includeNewItemsInFilter="1" defaultSubtotal="0"/>
    <pivotField showAll="0">
      <items count="4">
        <item x="2"/>
        <item x="1"/>
        <item x="0"/>
        <item t="default"/>
      </items>
    </pivotField>
    <pivotField showAll="0"/>
    <pivotField showAll="0">
      <items count="5">
        <item x="1"/>
        <item x="3"/>
        <item x="0"/>
        <item x="2"/>
        <item t="default"/>
      </items>
    </pivotField>
    <pivotField showAll="0"/>
    <pivotField showAll="0">
      <items count="4">
        <item x="1"/>
        <item x="2"/>
        <item x="0"/>
        <item t="default"/>
      </items>
    </pivotField>
    <pivotField showAll="0"/>
    <pivotField showAll="0">
      <items count="4">
        <item x="1"/>
        <item x="2"/>
        <item x="0"/>
        <item t="default"/>
      </items>
    </pivotField>
    <pivotField numFmtId="164" showAll="0"/>
    <pivotField showAll="0"/>
    <pivotField showAll="0"/>
    <pivotField showAll="0"/>
    <pivotField showAll="0"/>
    <pivotField numFmtId="2" showAll="0"/>
    <pivotField showAll="0"/>
    <pivotField showAll="0"/>
    <pivotField numFmtId="2" showAll="0"/>
    <pivotField showAll="0">
      <items count="5">
        <item x="3"/>
        <item x="1"/>
        <item x="2"/>
        <item x="0"/>
        <item t="default"/>
      </items>
    </pivotField>
    <pivotField showAll="0"/>
    <pivotField numFmtId="2" showAll="0"/>
    <pivotField showAll="0"/>
    <pivotField showAll="0"/>
    <pivotField showAll="0"/>
    <pivotField showAll="0"/>
    <pivotField showAll="0"/>
    <pivotField showAll="0"/>
    <pivotField showAll="0">
      <items count="4">
        <item x="1"/>
        <item x="2"/>
        <item x="0"/>
        <item t="default"/>
      </items>
    </pivotField>
    <pivotField showAll="0"/>
    <pivotField showAll="0"/>
    <pivotField showAll="0"/>
    <pivotField numFmtId="2" showAll="0"/>
    <pivotField showAll="0"/>
    <pivotField showAll="0"/>
    <pivotField numFmtId="2" showAll="0"/>
    <pivotField showAll="0"/>
    <pivotField showAll="0"/>
    <pivotField numFmtId="2" showAll="0"/>
    <pivotField showAll="0"/>
    <pivotField showAll="0"/>
    <pivotField showAll="0"/>
    <pivotField showAll="0"/>
    <pivotField showAll="0"/>
    <pivotField showAll="0"/>
    <pivotField showAll="0"/>
    <pivotField showAll="0"/>
    <pivotField numFmtId="2" showAll="0"/>
    <pivotField showAll="0"/>
    <pivotField dataField="1" showAll="0"/>
    <pivotField showAll="0"/>
    <pivotField showAll="0"/>
    <pivotField showAll="0"/>
    <pivotField showAll="0"/>
    <pivotField showAll="0">
      <items count="4">
        <item x="2"/>
        <item x="0"/>
        <item x="1"/>
        <item t="default"/>
      </items>
    </pivotField>
    <pivotField showAll="0">
      <items count="5">
        <item x="3"/>
        <item x="2"/>
        <item x="1"/>
        <item x="0"/>
        <item t="default"/>
      </items>
    </pivotField>
    <pivotField showAll="0"/>
    <pivotField showAll="0"/>
    <pivotField showAll="0"/>
    <pivotField showAll="0"/>
    <pivotField showAll="0">
      <items count="5">
        <item x="2"/>
        <item x="3"/>
        <item x="0"/>
        <item x="1"/>
        <item t="default"/>
      </items>
    </pivotField>
    <pivotField showAll="0"/>
    <pivotField showAll="0">
      <items count="4">
        <item x="2"/>
        <item x="0"/>
        <item x="1"/>
        <item t="default"/>
      </items>
    </pivotField>
    <pivotField numFmtId="2" showAll="0"/>
    <pivotField showAll="0"/>
    <pivotField numFmtId="2" showAll="0"/>
    <pivotField showAll="0"/>
    <pivotField numFmtId="2" showAll="0"/>
    <pivotField showAll="0"/>
    <pivotField numFmtId="2" showAll="0"/>
  </pivotFields>
  <rowItems count="1">
    <i/>
  </rowItems>
  <colItems count="1">
    <i/>
  </colItems>
  <dataFields count="1">
    <dataField name="EBITDA Margin" fld="51" baseField="0" baseItem="0"/>
  </dataFields>
  <formats count="4">
    <format dxfId="455">
      <pivotArea dataOnly="0" labelOnly="1" outline="0" axis="axisValues" fieldPosition="0"/>
    </format>
    <format dxfId="454">
      <pivotArea outline="0" collapsedLevelsAreSubtotals="1" fieldPosition="0"/>
    </format>
    <format dxfId="453">
      <pivotArea dataOnly="0" labelOnly="1" outline="0" axis="axisValues" fieldPosition="0"/>
    </format>
    <format dxfId="452">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9DE6E2F5-9613-40B8-A5AF-B336CE1A02CF}" name="PivotTable95" cacheId="16" applyNumberFormats="0" applyBorderFormats="0" applyFontFormats="0" applyPatternFormats="0" applyAlignmentFormats="0" applyWidthHeightFormats="1" dataCaption="Values" updatedVersion="8" minRefreshableVersion="3" showDrill="0" showDataTips="0" enableDrill="0" rowGrandTotals="0" colGrandTotals="0" createdVersion="8" indent="127" showHeaders="0" outline="1" outlineData="1" multipleFieldFilters="0" rowHeaderCaption="Location">
  <location ref="F17:F18" firstHeaderRow="1" firstDataRow="1" firstDataCol="0"/>
  <pivotFields count="72">
    <pivotField showAll="0"/>
    <pivotField showAll="0"/>
    <pivotField showAll="0">
      <items count="106">
        <item x="25"/>
        <item x="34"/>
        <item x="48"/>
        <item x="55"/>
        <item x="56"/>
        <item x="7"/>
        <item x="9"/>
        <item x="32"/>
        <item x="41"/>
        <item x="63"/>
        <item x="52"/>
        <item x="6"/>
        <item x="53"/>
        <item x="0"/>
        <item x="99"/>
        <item x="100"/>
        <item x="101"/>
        <item x="102"/>
        <item x="103"/>
        <item x="104"/>
        <item x="10"/>
        <item x="11"/>
        <item x="12"/>
        <item x="13"/>
        <item x="14"/>
        <item x="15"/>
        <item x="16"/>
        <item x="17"/>
        <item x="18"/>
        <item x="1"/>
        <item x="19"/>
        <item x="20"/>
        <item x="21"/>
        <item x="22"/>
        <item x="23"/>
        <item x="24"/>
        <item x="26"/>
        <item x="27"/>
        <item x="28"/>
        <item x="2"/>
        <item x="29"/>
        <item x="30"/>
        <item x="31"/>
        <item x="33"/>
        <item x="35"/>
        <item x="36"/>
        <item x="37"/>
        <item x="38"/>
        <item x="3"/>
        <item x="39"/>
        <item x="40"/>
        <item x="42"/>
        <item x="43"/>
        <item x="44"/>
        <item x="45"/>
        <item x="46"/>
        <item x="47"/>
        <item x="4"/>
        <item x="49"/>
        <item x="50"/>
        <item x="51"/>
        <item x="54"/>
        <item x="57"/>
        <item x="58"/>
        <item x="5"/>
        <item x="59"/>
        <item x="60"/>
        <item x="61"/>
        <item x="62"/>
        <item x="64"/>
        <item x="65"/>
        <item x="66"/>
        <item x="67"/>
        <item x="68"/>
        <item x="69"/>
        <item x="70"/>
        <item x="71"/>
        <item x="72"/>
        <item x="73"/>
        <item x="74"/>
        <item x="75"/>
        <item x="76"/>
        <item x="77"/>
        <item x="78"/>
        <item x="79"/>
        <item x="80"/>
        <item x="81"/>
        <item x="82"/>
        <item x="83"/>
        <item x="84"/>
        <item x="85"/>
        <item x="86"/>
        <item x="87"/>
        <item x="88"/>
        <item x="8"/>
        <item x="89"/>
        <item x="90"/>
        <item x="91"/>
        <item x="92"/>
        <item x="93"/>
        <item x="94"/>
        <item x="95"/>
        <item x="96"/>
        <item x="97"/>
        <item x="98"/>
        <item t="default"/>
      </items>
    </pivotField>
    <pivotField showAll="0">
      <items count="13">
        <item x="5"/>
        <item x="6"/>
        <item x="4"/>
        <item x="11"/>
        <item x="3"/>
        <item x="1"/>
        <item x="9"/>
        <item x="7"/>
        <item x="2"/>
        <item x="0"/>
        <item x="8"/>
        <item x="10"/>
        <item t="default"/>
      </items>
    </pivotField>
    <pivotField compact="0" subtotalTop="0" showAll="0" includeNewItemsInFilter="1" defaultSubtotal="0"/>
    <pivotField showAll="0">
      <items count="4">
        <item x="2"/>
        <item x="1"/>
        <item x="0"/>
        <item t="default"/>
      </items>
    </pivotField>
    <pivotField showAll="0"/>
    <pivotField showAll="0">
      <items count="5">
        <item x="1"/>
        <item x="3"/>
        <item x="0"/>
        <item x="2"/>
        <item t="default"/>
      </items>
    </pivotField>
    <pivotField showAll="0"/>
    <pivotField showAll="0">
      <items count="4">
        <item x="1"/>
        <item x="2"/>
        <item x="0"/>
        <item t="default"/>
      </items>
    </pivotField>
    <pivotField showAll="0"/>
    <pivotField showAll="0">
      <items count="4">
        <item x="1"/>
        <item x="2"/>
        <item x="0"/>
        <item t="default"/>
      </items>
    </pivotField>
    <pivotField numFmtId="164" showAll="0"/>
    <pivotField showAll="0"/>
    <pivotField showAll="0"/>
    <pivotField showAll="0"/>
    <pivotField showAll="0"/>
    <pivotField numFmtId="2" showAll="0"/>
    <pivotField showAll="0"/>
    <pivotField showAll="0"/>
    <pivotField numFmtId="2" showAll="0"/>
    <pivotField showAll="0">
      <items count="5">
        <item x="3"/>
        <item x="1"/>
        <item x="2"/>
        <item x="0"/>
        <item t="default"/>
      </items>
    </pivotField>
    <pivotField showAll="0"/>
    <pivotField numFmtId="2" showAll="0"/>
    <pivotField showAll="0"/>
    <pivotField showAll="0"/>
    <pivotField showAll="0"/>
    <pivotField showAll="0"/>
    <pivotField showAll="0"/>
    <pivotField showAll="0"/>
    <pivotField showAll="0">
      <items count="4">
        <item x="1"/>
        <item x="2"/>
        <item x="0"/>
        <item t="default"/>
      </items>
    </pivotField>
    <pivotField showAll="0"/>
    <pivotField showAll="0"/>
    <pivotField showAll="0"/>
    <pivotField numFmtId="2" showAll="0"/>
    <pivotField showAll="0"/>
    <pivotField showAll="0"/>
    <pivotField numFmtId="2" showAll="0"/>
    <pivotField showAll="0"/>
    <pivotField showAll="0"/>
    <pivotField dataField="1" numFmtId="2" showAll="0"/>
    <pivotField showAll="0"/>
    <pivotField showAll="0"/>
    <pivotField showAll="0"/>
    <pivotField showAll="0"/>
    <pivotField showAll="0"/>
    <pivotField showAll="0"/>
    <pivotField showAll="0"/>
    <pivotField showAll="0"/>
    <pivotField numFmtId="2" showAll="0"/>
    <pivotField showAll="0"/>
    <pivotField showAll="0"/>
    <pivotField showAll="0"/>
    <pivotField showAll="0"/>
    <pivotField showAll="0"/>
    <pivotField showAll="0"/>
    <pivotField showAll="0">
      <items count="4">
        <item x="2"/>
        <item x="0"/>
        <item x="1"/>
        <item t="default"/>
      </items>
    </pivotField>
    <pivotField showAll="0">
      <items count="5">
        <item x="3"/>
        <item x="2"/>
        <item x="1"/>
        <item x="0"/>
        <item t="default"/>
      </items>
    </pivotField>
    <pivotField showAll="0"/>
    <pivotField showAll="0"/>
    <pivotField showAll="0"/>
    <pivotField showAll="0"/>
    <pivotField showAll="0">
      <items count="5">
        <item x="2"/>
        <item x="3"/>
        <item x="0"/>
        <item x="1"/>
        <item t="default"/>
      </items>
    </pivotField>
    <pivotField showAll="0"/>
    <pivotField showAll="0">
      <items count="4">
        <item x="2"/>
        <item x="0"/>
        <item x="1"/>
        <item t="default"/>
      </items>
    </pivotField>
    <pivotField numFmtId="2" showAll="0"/>
    <pivotField showAll="0"/>
    <pivotField numFmtId="2" showAll="0"/>
    <pivotField showAll="0"/>
    <pivotField numFmtId="2" showAll="0"/>
    <pivotField showAll="0"/>
    <pivotField numFmtId="2" showAll="0"/>
  </pivotFields>
  <rowItems count="1">
    <i/>
  </rowItems>
  <colItems count="1">
    <i/>
  </colItems>
  <dataFields count="1">
    <dataField name="Gross Value_Added" fld="40" baseField="0" baseItem="0" numFmtId="2"/>
  </dataFields>
  <formats count="29">
    <format dxfId="484">
      <pivotArea dataOnly="0" labelOnly="1" outline="0" axis="axisValues" fieldPosition="0"/>
    </format>
    <format dxfId="483">
      <pivotArea dataOnly="0" labelOnly="1" outline="0" axis="axisValues" fieldPosition="0"/>
    </format>
    <format dxfId="482">
      <pivotArea dataOnly="0" labelOnly="1" outline="0" axis="axisValues" fieldPosition="0"/>
    </format>
    <format dxfId="481">
      <pivotArea dataOnly="0" labelOnly="1" outline="0" axis="axisValues" fieldPosition="0"/>
    </format>
    <format dxfId="480">
      <pivotArea dataOnly="0" labelOnly="1" outline="0" axis="axisValues" fieldPosition="0"/>
    </format>
    <format dxfId="479">
      <pivotArea dataOnly="0" labelOnly="1" outline="0" axis="axisValues" fieldPosition="0"/>
    </format>
    <format dxfId="478">
      <pivotArea outline="0" collapsedLevelsAreSubtotals="1" fieldPosition="0"/>
    </format>
    <format dxfId="477">
      <pivotArea outline="0" collapsedLevelsAreSubtotals="1" fieldPosition="0"/>
    </format>
    <format dxfId="476">
      <pivotArea outline="0" collapsedLevelsAreSubtotals="1" fieldPosition="0"/>
    </format>
    <format dxfId="475">
      <pivotArea outline="0" collapsedLevelsAreSubtotals="1" fieldPosition="0"/>
    </format>
    <format dxfId="474">
      <pivotArea dataOnly="0" labelOnly="1" outline="0" axis="axisValues" fieldPosition="0"/>
    </format>
    <format dxfId="473">
      <pivotArea dataOnly="0" labelOnly="1" outline="0" axis="axisValues" fieldPosition="0"/>
    </format>
    <format dxfId="472">
      <pivotArea dataOnly="0" labelOnly="1" outline="0" axis="axisValues" fieldPosition="0"/>
    </format>
    <format dxfId="471">
      <pivotArea outline="0" collapsedLevelsAreSubtotals="1" fieldPosition="0"/>
    </format>
    <format dxfId="470">
      <pivotArea outline="0" collapsedLevelsAreSubtotals="1" fieldPosition="0"/>
    </format>
    <format dxfId="469">
      <pivotArea type="all" dataOnly="0" outline="0" fieldPosition="0"/>
    </format>
    <format dxfId="468">
      <pivotArea dataOnly="0" labelOnly="1" outline="0" axis="axisValues" fieldPosition="0"/>
    </format>
    <format dxfId="467">
      <pivotArea outline="0" collapsedLevelsAreSubtotals="1" fieldPosition="0"/>
    </format>
    <format dxfId="466">
      <pivotArea dataOnly="0" labelOnly="1" outline="0" axis="axisValues" fieldPosition="0"/>
    </format>
    <format dxfId="465">
      <pivotArea type="all" dataOnly="0" outline="0" fieldPosition="0"/>
    </format>
    <format dxfId="464">
      <pivotArea outline="0" collapsedLevelsAreSubtotals="1" fieldPosition="0"/>
    </format>
    <format dxfId="463">
      <pivotArea type="all" dataOnly="0" outline="0" fieldPosition="0"/>
    </format>
    <format dxfId="462">
      <pivotArea outline="0" collapsedLevelsAreSubtotals="1" fieldPosition="0"/>
    </format>
    <format dxfId="461">
      <pivotArea dataOnly="0" labelOnly="1" outline="0" axis="axisValues" fieldPosition="0"/>
    </format>
    <format dxfId="460">
      <pivotArea dataOnly="0" labelOnly="1" outline="0" axis="axisValues" fieldPosition="0"/>
    </format>
    <format dxfId="459">
      <pivotArea outline="0" collapsedLevelsAreSubtotals="1" fieldPosition="0"/>
    </format>
    <format dxfId="458">
      <pivotArea outline="0" collapsedLevelsAreSubtotals="1" fieldPosition="0"/>
    </format>
    <format dxfId="457">
      <pivotArea dataOnly="0" labelOnly="1" outline="0" axis="axisValues" fieldPosition="0"/>
    </format>
    <format dxfId="456">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3C632722-C57D-4194-8459-9D3D4C3A6BF3}" name="PivotTable1" cacheId="16" applyNumberFormats="0" applyBorderFormats="0" applyFontFormats="0" applyPatternFormats="0" applyAlignmentFormats="0" applyWidthHeightFormats="1" dataCaption="Values" updatedVersion="8" minRefreshableVersion="3" showDrill="0" showDataTips="0" enableDrill="0" rowGrandTotals="0" colGrandTotals="0" createdVersion="8" indent="127" showHeaders="0" outline="1" outlineData="1" multipleFieldFilters="0" rowHeaderCaption="Location">
  <location ref="B13:B14" firstHeaderRow="1" firstDataRow="1" firstDataCol="0"/>
  <pivotFields count="72">
    <pivotField dataField="1" showAll="0"/>
    <pivotField showAll="0"/>
    <pivotField showAll="0">
      <items count="106">
        <item x="25"/>
        <item x="34"/>
        <item x="48"/>
        <item x="55"/>
        <item x="56"/>
        <item x="7"/>
        <item x="9"/>
        <item x="32"/>
        <item x="41"/>
        <item x="63"/>
        <item x="52"/>
        <item x="6"/>
        <item x="53"/>
        <item x="0"/>
        <item x="99"/>
        <item x="100"/>
        <item x="101"/>
        <item x="102"/>
        <item x="103"/>
        <item x="104"/>
        <item x="10"/>
        <item x="11"/>
        <item x="12"/>
        <item x="13"/>
        <item x="14"/>
        <item x="15"/>
        <item x="16"/>
        <item x="17"/>
        <item x="18"/>
        <item x="1"/>
        <item x="19"/>
        <item x="20"/>
        <item x="21"/>
        <item x="22"/>
        <item x="23"/>
        <item x="24"/>
        <item x="26"/>
        <item x="27"/>
        <item x="28"/>
        <item x="2"/>
        <item x="29"/>
        <item x="30"/>
        <item x="31"/>
        <item x="33"/>
        <item x="35"/>
        <item x="36"/>
        <item x="37"/>
        <item x="38"/>
        <item x="3"/>
        <item x="39"/>
        <item x="40"/>
        <item x="42"/>
        <item x="43"/>
        <item x="44"/>
        <item x="45"/>
        <item x="46"/>
        <item x="47"/>
        <item x="4"/>
        <item x="49"/>
        <item x="50"/>
        <item x="51"/>
        <item x="54"/>
        <item x="57"/>
        <item x="58"/>
        <item x="5"/>
        <item x="59"/>
        <item x="60"/>
        <item x="61"/>
        <item x="62"/>
        <item x="64"/>
        <item x="65"/>
        <item x="66"/>
        <item x="67"/>
        <item x="68"/>
        <item x="69"/>
        <item x="70"/>
        <item x="71"/>
        <item x="72"/>
        <item x="73"/>
        <item x="74"/>
        <item x="75"/>
        <item x="76"/>
        <item x="77"/>
        <item x="78"/>
        <item x="79"/>
        <item x="80"/>
        <item x="81"/>
        <item x="82"/>
        <item x="83"/>
        <item x="84"/>
        <item x="85"/>
        <item x="86"/>
        <item x="87"/>
        <item x="88"/>
        <item x="8"/>
        <item x="89"/>
        <item x="90"/>
        <item x="91"/>
        <item x="92"/>
        <item x="93"/>
        <item x="94"/>
        <item x="95"/>
        <item x="96"/>
        <item x="97"/>
        <item x="98"/>
        <item t="default"/>
      </items>
    </pivotField>
    <pivotField showAll="0">
      <items count="13">
        <item x="5"/>
        <item x="6"/>
        <item x="4"/>
        <item x="11"/>
        <item x="3"/>
        <item x="1"/>
        <item x="9"/>
        <item x="7"/>
        <item x="2"/>
        <item x="0"/>
        <item x="8"/>
        <item x="10"/>
        <item t="default"/>
      </items>
    </pivotField>
    <pivotField compact="0" subtotalTop="0" showAll="0" includeNewItemsInFilter="1" defaultSubtotal="0"/>
    <pivotField showAll="0">
      <items count="4">
        <item x="2"/>
        <item x="1"/>
        <item x="0"/>
        <item t="default"/>
      </items>
    </pivotField>
    <pivotField showAll="0"/>
    <pivotField showAll="0">
      <items count="5">
        <item x="1"/>
        <item x="3"/>
        <item x="0"/>
        <item x="2"/>
        <item t="default"/>
      </items>
    </pivotField>
    <pivotField showAll="0"/>
    <pivotField showAll="0">
      <items count="4">
        <item x="1"/>
        <item x="2"/>
        <item x="0"/>
        <item t="default"/>
      </items>
    </pivotField>
    <pivotField showAll="0"/>
    <pivotField showAll="0">
      <items count="4">
        <item x="1"/>
        <item x="2"/>
        <item x="0"/>
        <item t="default"/>
      </items>
    </pivotField>
    <pivotField numFmtId="164" showAll="0"/>
    <pivotField showAll="0"/>
    <pivotField showAll="0"/>
    <pivotField showAll="0"/>
    <pivotField showAll="0"/>
    <pivotField numFmtId="2" showAll="0"/>
    <pivotField showAll="0"/>
    <pivotField showAll="0"/>
    <pivotField numFmtId="2" showAll="0"/>
    <pivotField showAll="0">
      <items count="5">
        <item x="3"/>
        <item x="1"/>
        <item x="2"/>
        <item x="0"/>
        <item t="default"/>
      </items>
    </pivotField>
    <pivotField showAll="0"/>
    <pivotField numFmtId="2" showAll="0"/>
    <pivotField showAll="0"/>
    <pivotField showAll="0"/>
    <pivotField showAll="0"/>
    <pivotField showAll="0"/>
    <pivotField showAll="0"/>
    <pivotField showAll="0"/>
    <pivotField showAll="0">
      <items count="4">
        <item x="1"/>
        <item x="2"/>
        <item x="0"/>
        <item t="default"/>
      </items>
    </pivotField>
    <pivotField showAll="0"/>
    <pivotField showAll="0"/>
    <pivotField showAll="0"/>
    <pivotField numFmtId="2" showAll="0"/>
    <pivotField showAll="0"/>
    <pivotField showAll="0"/>
    <pivotField numFmtId="2" showAll="0"/>
    <pivotField showAll="0"/>
    <pivotField showAll="0"/>
    <pivotField numFmtId="2" showAll="0"/>
    <pivotField showAll="0"/>
    <pivotField showAll="0"/>
    <pivotField showAll="0"/>
    <pivotField showAll="0"/>
    <pivotField showAll="0"/>
    <pivotField showAll="0"/>
    <pivotField showAll="0"/>
    <pivotField showAll="0"/>
    <pivotField numFmtId="2" showAll="0"/>
    <pivotField showAll="0"/>
    <pivotField showAll="0"/>
    <pivotField showAll="0"/>
    <pivotField showAll="0"/>
    <pivotField showAll="0"/>
    <pivotField showAll="0"/>
    <pivotField showAll="0">
      <items count="4">
        <item x="2"/>
        <item x="0"/>
        <item x="1"/>
        <item t="default"/>
      </items>
    </pivotField>
    <pivotField showAll="0">
      <items count="5">
        <item x="3"/>
        <item x="2"/>
        <item x="1"/>
        <item x="0"/>
        <item t="default"/>
      </items>
    </pivotField>
    <pivotField showAll="0"/>
    <pivotField showAll="0"/>
    <pivotField showAll="0"/>
    <pivotField showAll="0"/>
    <pivotField showAll="0">
      <items count="5">
        <item x="2"/>
        <item x="3"/>
        <item x="0"/>
        <item x="1"/>
        <item t="default"/>
      </items>
    </pivotField>
    <pivotField showAll="0"/>
    <pivotField showAll="0">
      <items count="4">
        <item x="2"/>
        <item x="0"/>
        <item x="1"/>
        <item t="default"/>
      </items>
    </pivotField>
    <pivotField numFmtId="2" showAll="0"/>
    <pivotField showAll="0"/>
    <pivotField numFmtId="2" showAll="0"/>
    <pivotField showAll="0"/>
    <pivotField numFmtId="2" showAll="0"/>
    <pivotField showAll="0"/>
    <pivotField numFmtId="2" showAll="0"/>
  </pivotFields>
  <rowItems count="1">
    <i/>
  </rowItems>
  <colItems count="1">
    <i/>
  </colItems>
  <dataFields count="1">
    <dataField name="Opportunities" fld="0" subtotal="count" baseField="3" baseItem="0"/>
  </dataFields>
  <formats count="29">
    <format dxfId="513">
      <pivotArea dataOnly="0" labelOnly="1" outline="0" axis="axisValues" fieldPosition="0"/>
    </format>
    <format dxfId="512">
      <pivotArea dataOnly="0" labelOnly="1" outline="0" axis="axisValues" fieldPosition="0"/>
    </format>
    <format dxfId="511">
      <pivotArea dataOnly="0" labelOnly="1" outline="0" axis="axisValues" fieldPosition="0"/>
    </format>
    <format dxfId="510">
      <pivotArea dataOnly="0" labelOnly="1" outline="0" axis="axisValues" fieldPosition="0"/>
    </format>
    <format dxfId="509">
      <pivotArea dataOnly="0" labelOnly="1" outline="0" axis="axisValues" fieldPosition="0"/>
    </format>
    <format dxfId="508">
      <pivotArea dataOnly="0" labelOnly="1" outline="0" axis="axisValues" fieldPosition="0"/>
    </format>
    <format dxfId="507">
      <pivotArea outline="0" collapsedLevelsAreSubtotals="1" fieldPosition="0"/>
    </format>
    <format dxfId="506">
      <pivotArea outline="0" collapsedLevelsAreSubtotals="1" fieldPosition="0"/>
    </format>
    <format dxfId="505">
      <pivotArea outline="0" collapsedLevelsAreSubtotals="1" fieldPosition="0"/>
    </format>
    <format dxfId="504">
      <pivotArea outline="0" collapsedLevelsAreSubtotals="1" fieldPosition="0"/>
    </format>
    <format dxfId="503">
      <pivotArea dataOnly="0" labelOnly="1" outline="0" axis="axisValues" fieldPosition="0"/>
    </format>
    <format dxfId="502">
      <pivotArea dataOnly="0" labelOnly="1" outline="0" axis="axisValues" fieldPosition="0"/>
    </format>
    <format dxfId="501">
      <pivotArea dataOnly="0" labelOnly="1" outline="0" axis="axisValues" fieldPosition="0"/>
    </format>
    <format dxfId="500">
      <pivotArea type="all" dataOnly="0" outline="0" fieldPosition="0"/>
    </format>
    <format dxfId="499">
      <pivotArea dataOnly="0" labelOnly="1" outline="0" axis="axisValues" fieldPosition="0"/>
    </format>
    <format dxfId="498">
      <pivotArea dataOnly="0" labelOnly="1" outline="0" axis="axisValues" fieldPosition="0"/>
    </format>
    <format dxfId="497">
      <pivotArea dataOnly="0" labelOnly="1" outline="0" axis="axisValues" fieldPosition="0"/>
    </format>
    <format dxfId="496">
      <pivotArea dataOnly="0" labelOnly="1" outline="0" axis="axisValues" fieldPosition="0"/>
    </format>
    <format dxfId="495">
      <pivotArea outline="0" collapsedLevelsAreSubtotals="1" fieldPosition="0"/>
    </format>
    <format dxfId="494">
      <pivotArea dataOnly="0" outline="0" axis="axisValues" fieldPosition="0"/>
    </format>
    <format dxfId="493">
      <pivotArea dataOnly="0" labelOnly="1" outline="0" axis="axisValues" fieldPosition="0"/>
    </format>
    <format dxfId="492">
      <pivotArea dataOnly="0" labelOnly="1" outline="0" axis="axisValues" fieldPosition="0"/>
    </format>
    <format dxfId="491">
      <pivotArea dataOnly="0" labelOnly="1" outline="0" axis="axisValues" fieldPosition="0"/>
    </format>
    <format dxfId="490">
      <pivotArea outline="0" collapsedLevelsAreSubtotals="1" fieldPosition="0"/>
    </format>
    <format dxfId="489">
      <pivotArea dataOnly="0" labelOnly="1" outline="0" axis="axisValues" fieldPosition="0"/>
    </format>
    <format dxfId="488">
      <pivotArea outline="0" collapsedLevelsAreSubtotals="1" fieldPosition="0"/>
    </format>
    <format dxfId="487">
      <pivotArea dataOnly="0" labelOnly="1" outline="0" axis="axisValues" fieldPosition="0"/>
    </format>
    <format dxfId="486">
      <pivotArea outline="0" collapsedLevelsAreSubtotals="1" fieldPosition="0"/>
    </format>
    <format dxfId="485">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9.xml><?xml version="1.0" encoding="utf-8"?>
<pivotTableDefinition xmlns="http://schemas.openxmlformats.org/spreadsheetml/2006/main" xmlns:mc="http://schemas.openxmlformats.org/markup-compatibility/2006" xmlns:xr="http://schemas.microsoft.com/office/spreadsheetml/2014/revision" mc:Ignorable="xr" xr:uid="{5D2537C6-B817-4F6F-9DDC-9BB43E1AC155}" name="PivotTable93" cacheId="16" applyNumberFormats="0" applyBorderFormats="0" applyFontFormats="0" applyPatternFormats="0" applyAlignmentFormats="0" applyWidthHeightFormats="1" dataCaption="Values" updatedVersion="8" minRefreshableVersion="3" showDrill="0" showDataTips="0" enableDrill="0" rowGrandTotals="0" colGrandTotals="0" createdVersion="8" indent="127" showHeaders="0" outline="1" outlineData="1" multipleFieldFilters="0" rowHeaderCaption="Location">
  <location ref="D26:D27" firstHeaderRow="1" firstDataRow="1" firstDataCol="0"/>
  <pivotFields count="72">
    <pivotField showAll="0"/>
    <pivotField showAll="0"/>
    <pivotField showAll="0">
      <items count="106">
        <item x="25"/>
        <item x="34"/>
        <item x="48"/>
        <item x="55"/>
        <item x="56"/>
        <item x="7"/>
        <item x="9"/>
        <item x="32"/>
        <item x="41"/>
        <item x="63"/>
        <item x="52"/>
        <item x="6"/>
        <item x="53"/>
        <item x="0"/>
        <item x="99"/>
        <item x="100"/>
        <item x="101"/>
        <item x="102"/>
        <item x="103"/>
        <item x="104"/>
        <item x="10"/>
        <item x="11"/>
        <item x="12"/>
        <item x="13"/>
        <item x="14"/>
        <item x="15"/>
        <item x="16"/>
        <item x="17"/>
        <item x="18"/>
        <item x="1"/>
        <item x="19"/>
        <item x="20"/>
        <item x="21"/>
        <item x="22"/>
        <item x="23"/>
        <item x="24"/>
        <item x="26"/>
        <item x="27"/>
        <item x="28"/>
        <item x="2"/>
        <item x="29"/>
        <item x="30"/>
        <item x="31"/>
        <item x="33"/>
        <item x="35"/>
        <item x="36"/>
        <item x="37"/>
        <item x="38"/>
        <item x="3"/>
        <item x="39"/>
        <item x="40"/>
        <item x="42"/>
        <item x="43"/>
        <item x="44"/>
        <item x="45"/>
        <item x="46"/>
        <item x="47"/>
        <item x="4"/>
        <item x="49"/>
        <item x="50"/>
        <item x="51"/>
        <item x="54"/>
        <item x="57"/>
        <item x="58"/>
        <item x="5"/>
        <item x="59"/>
        <item x="60"/>
        <item x="61"/>
        <item x="62"/>
        <item x="64"/>
        <item x="65"/>
        <item x="66"/>
        <item x="67"/>
        <item x="68"/>
        <item x="69"/>
        <item x="70"/>
        <item x="71"/>
        <item x="72"/>
        <item x="73"/>
        <item x="74"/>
        <item x="75"/>
        <item x="76"/>
        <item x="77"/>
        <item x="78"/>
        <item x="79"/>
        <item x="80"/>
        <item x="81"/>
        <item x="82"/>
        <item x="83"/>
        <item x="84"/>
        <item x="85"/>
        <item x="86"/>
        <item x="87"/>
        <item x="88"/>
        <item x="8"/>
        <item x="89"/>
        <item x="90"/>
        <item x="91"/>
        <item x="92"/>
        <item x="93"/>
        <item x="94"/>
        <item x="95"/>
        <item x="96"/>
        <item x="97"/>
        <item x="98"/>
        <item t="default"/>
      </items>
    </pivotField>
    <pivotField showAll="0">
      <items count="13">
        <item x="5"/>
        <item x="6"/>
        <item x="4"/>
        <item x="11"/>
        <item x="3"/>
        <item x="1"/>
        <item x="9"/>
        <item x="7"/>
        <item x="2"/>
        <item x="0"/>
        <item x="8"/>
        <item x="10"/>
        <item t="default"/>
      </items>
    </pivotField>
    <pivotField compact="0" subtotalTop="0" showAll="0" includeNewItemsInFilter="1" defaultSubtotal="0"/>
    <pivotField showAll="0">
      <items count="4">
        <item x="2"/>
        <item x="1"/>
        <item x="0"/>
        <item t="default"/>
      </items>
    </pivotField>
    <pivotField showAll="0"/>
    <pivotField showAll="0">
      <items count="5">
        <item x="1"/>
        <item x="3"/>
        <item x="0"/>
        <item x="2"/>
        <item t="default"/>
      </items>
    </pivotField>
    <pivotField showAll="0"/>
    <pivotField showAll="0">
      <items count="4">
        <item x="1"/>
        <item x="2"/>
        <item x="0"/>
        <item t="default"/>
      </items>
    </pivotField>
    <pivotField showAll="0"/>
    <pivotField showAll="0">
      <items count="4">
        <item x="1"/>
        <item x="2"/>
        <item x="0"/>
        <item t="default"/>
      </items>
    </pivotField>
    <pivotField numFmtId="164" showAll="0"/>
    <pivotField showAll="0"/>
    <pivotField showAll="0"/>
    <pivotField showAll="0"/>
    <pivotField showAll="0"/>
    <pivotField numFmtId="2" showAll="0"/>
    <pivotField showAll="0"/>
    <pivotField showAll="0"/>
    <pivotField numFmtId="2" showAll="0"/>
    <pivotField showAll="0">
      <items count="5">
        <item x="3"/>
        <item x="1"/>
        <item x="2"/>
        <item x="0"/>
        <item t="default"/>
      </items>
    </pivotField>
    <pivotField showAll="0"/>
    <pivotField numFmtId="2" showAll="0"/>
    <pivotField showAll="0"/>
    <pivotField showAll="0"/>
    <pivotField showAll="0"/>
    <pivotField showAll="0"/>
    <pivotField showAll="0"/>
    <pivotField showAll="0"/>
    <pivotField showAll="0">
      <items count="4">
        <item x="1"/>
        <item x="2"/>
        <item x="0"/>
        <item t="default"/>
      </items>
    </pivotField>
    <pivotField showAll="0"/>
    <pivotField showAll="0"/>
    <pivotField showAll="0"/>
    <pivotField numFmtId="2" showAll="0"/>
    <pivotField showAll="0"/>
    <pivotField showAll="0"/>
    <pivotField numFmtId="2" showAll="0"/>
    <pivotField showAll="0"/>
    <pivotField showAll="0"/>
    <pivotField numFmtId="2" showAll="0"/>
    <pivotField showAll="0"/>
    <pivotField showAll="0"/>
    <pivotField showAll="0"/>
    <pivotField showAll="0"/>
    <pivotField showAll="0"/>
    <pivotField showAll="0"/>
    <pivotField showAll="0"/>
    <pivotField showAll="0"/>
    <pivotField numFmtId="2" showAll="0"/>
    <pivotField showAll="0"/>
    <pivotField showAll="0"/>
    <pivotField showAll="0"/>
    <pivotField showAll="0"/>
    <pivotField showAll="0"/>
    <pivotField showAll="0"/>
    <pivotField showAll="0">
      <items count="4">
        <item x="2"/>
        <item x="0"/>
        <item x="1"/>
        <item t="default"/>
      </items>
    </pivotField>
    <pivotField showAll="0">
      <items count="5">
        <item x="3"/>
        <item x="2"/>
        <item x="1"/>
        <item x="0"/>
        <item t="default"/>
      </items>
    </pivotField>
    <pivotField showAll="0"/>
    <pivotField showAll="0"/>
    <pivotField showAll="0"/>
    <pivotField showAll="0"/>
    <pivotField showAll="0">
      <items count="5">
        <item x="2"/>
        <item x="3"/>
        <item x="0"/>
        <item x="1"/>
        <item t="default"/>
      </items>
    </pivotField>
    <pivotField showAll="0"/>
    <pivotField showAll="0">
      <items count="4">
        <item x="2"/>
        <item x="0"/>
        <item x="1"/>
        <item t="default"/>
      </items>
    </pivotField>
    <pivotField numFmtId="2" showAll="0"/>
    <pivotField showAll="0"/>
    <pivotField numFmtId="2" showAll="0"/>
    <pivotField showAll="0"/>
    <pivotField numFmtId="2" showAll="0"/>
    <pivotField showAll="0"/>
    <pivotField dataField="1" numFmtId="2" showAll="0"/>
  </pivotFields>
  <rowItems count="1">
    <i/>
  </rowItems>
  <colItems count="1">
    <i/>
  </colItems>
  <dataFields count="1">
    <dataField name="Working Capital" fld="71" baseField="0" baseItem="0" numFmtId="2"/>
  </dataFields>
  <formats count="29">
    <format dxfId="542">
      <pivotArea dataOnly="0" labelOnly="1" outline="0" axis="axisValues" fieldPosition="0"/>
    </format>
    <format dxfId="541">
      <pivotArea dataOnly="0" labelOnly="1" outline="0" axis="axisValues" fieldPosition="0"/>
    </format>
    <format dxfId="540">
      <pivotArea dataOnly="0" labelOnly="1" outline="0" axis="axisValues" fieldPosition="0"/>
    </format>
    <format dxfId="539">
      <pivotArea dataOnly="0" labelOnly="1" outline="0" axis="axisValues" fieldPosition="0"/>
    </format>
    <format dxfId="538">
      <pivotArea dataOnly="0" labelOnly="1" outline="0" axis="axisValues" fieldPosition="0"/>
    </format>
    <format dxfId="537">
      <pivotArea dataOnly="0" labelOnly="1" outline="0" axis="axisValues" fieldPosition="0"/>
    </format>
    <format dxfId="536">
      <pivotArea outline="0" collapsedLevelsAreSubtotals="1" fieldPosition="0"/>
    </format>
    <format dxfId="535">
      <pivotArea outline="0" collapsedLevelsAreSubtotals="1" fieldPosition="0"/>
    </format>
    <format dxfId="534">
      <pivotArea outline="0" collapsedLevelsAreSubtotals="1" fieldPosition="0"/>
    </format>
    <format dxfId="533">
      <pivotArea outline="0" collapsedLevelsAreSubtotals="1" fieldPosition="0"/>
    </format>
    <format dxfId="532">
      <pivotArea dataOnly="0" labelOnly="1" outline="0" axis="axisValues" fieldPosition="0"/>
    </format>
    <format dxfId="531">
      <pivotArea dataOnly="0" labelOnly="1" outline="0" axis="axisValues" fieldPosition="0"/>
    </format>
    <format dxfId="530">
      <pivotArea dataOnly="0" labelOnly="1" outline="0" axis="axisValues" fieldPosition="0"/>
    </format>
    <format dxfId="529">
      <pivotArea outline="0" collapsedLevelsAreSubtotals="1" fieldPosition="0"/>
    </format>
    <format dxfId="528">
      <pivotArea outline="0" collapsedLevelsAreSubtotals="1" fieldPosition="0"/>
    </format>
    <format dxfId="527">
      <pivotArea type="all" dataOnly="0" outline="0" fieldPosition="0"/>
    </format>
    <format dxfId="526">
      <pivotArea dataOnly="0" labelOnly="1" outline="0" axis="axisValues" fieldPosition="0"/>
    </format>
    <format dxfId="525">
      <pivotArea outline="0" collapsedLevelsAreSubtotals="1" fieldPosition="0"/>
    </format>
    <format dxfId="524">
      <pivotArea dataOnly="0" labelOnly="1" outline="0" axis="axisValues" fieldPosition="0"/>
    </format>
    <format dxfId="523">
      <pivotArea type="all" dataOnly="0" outline="0" fieldPosition="0"/>
    </format>
    <format dxfId="522">
      <pivotArea outline="0" collapsedLevelsAreSubtotals="1" fieldPosition="0"/>
    </format>
    <format dxfId="521">
      <pivotArea type="all" dataOnly="0" outline="0" fieldPosition="0"/>
    </format>
    <format dxfId="520">
      <pivotArea outline="0" collapsedLevelsAreSubtotals="1" fieldPosition="0"/>
    </format>
    <format dxfId="519">
      <pivotArea dataOnly="0" labelOnly="1" outline="0" axis="axisValues" fieldPosition="0"/>
    </format>
    <format dxfId="518">
      <pivotArea dataOnly="0" labelOnly="1" outline="0" axis="axisValues" fieldPosition="0"/>
    </format>
    <format dxfId="517">
      <pivotArea outline="0" collapsedLevelsAreSubtotals="1" fieldPosition="0"/>
    </format>
    <format dxfId="516">
      <pivotArea outline="0" collapsedLevelsAreSubtotals="1" fieldPosition="0"/>
    </format>
    <format dxfId="515">
      <pivotArea dataOnly="0" labelOnly="1" outline="0" axis="axisValues" fieldPosition="0"/>
    </format>
    <format dxfId="514">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ector" xr10:uid="{FE5B4B6A-D8B8-4EE7-9059-141AE0780043}" sourceName="Sector">
  <pivotTables>
    <pivotTable tabId="4" name="PivotTable1"/>
    <pivotTable tabId="4" name="PivotTable89"/>
    <pivotTable tabId="4" name="PivotTable90"/>
    <pivotTable tabId="4" name="PivotTable91"/>
    <pivotTable tabId="4" name="PivotTable92"/>
    <pivotTable tabId="4" name="PivotTable93"/>
    <pivotTable tabId="4" name="PivotTable94"/>
    <pivotTable tabId="4" name="PivotTable95"/>
    <pivotTable tabId="4" name="PivotTable96"/>
    <pivotTable tabId="4" name="PivotTable97"/>
    <pivotTable tabId="4" name="PivotTable98"/>
    <pivotTable tabId="4" name="PivotTable99"/>
    <pivotTable tabId="4" name="PivotTable100"/>
    <pivotTable tabId="4" name="PivotTable101"/>
    <pivotTable tabId="4" name="PivotTable102"/>
    <pivotTable tabId="4" name="PivotTable103"/>
    <pivotTable tabId="4" name="PivotTable105"/>
    <pivotTable tabId="4" name="PivotTable106"/>
    <pivotTable tabId="4" name="PivotTable107"/>
    <pivotTable tabId="4" name="PivotTable108"/>
    <pivotTable tabId="4" name="PivotTable109"/>
  </pivotTables>
  <data>
    <tabular pivotCacheId="933195860">
      <items count="12">
        <i x="5" s="1"/>
        <i x="6" s="1"/>
        <i x="4" s="1"/>
        <i x="11" s="1"/>
        <i x="3" s="1"/>
        <i x="1" s="1"/>
        <i x="9" s="1"/>
        <i x="7" s="1"/>
        <i x="2" s="1"/>
        <i x="0" s="1"/>
        <i x="8" s="1"/>
        <i x="10" s="1"/>
      </items>
    </tabular>
  </data>
</slicerCacheDefinition>
</file>

<file path=xl/slicerCaches/slicerCache1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Location" xr10:uid="{2BF9D254-1FA6-47C7-BD89-1A3600C95603}" sourceName="Location">
  <pivotTables>
    <pivotTable tabId="4" name="PivotTable108"/>
  </pivotTables>
  <data>
    <tabular pivotCacheId="933195860">
      <items count="7">
        <i x="2" s="1"/>
        <i x="3" s="1"/>
        <i x="6" s="1"/>
        <i x="4" s="1"/>
        <i x="1" s="1"/>
        <i x="5" s="1"/>
        <i x="0" s="1"/>
      </items>
    </tabular>
  </data>
</slicerCacheDefinition>
</file>

<file path=xl/slicerCaches/slicerCache1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Qeema_Recommendation" xr10:uid="{AF09B479-8F53-44A1-8F40-95F436BE3B1C}" sourceName="Qeema_Recommendation">
  <pivotTables>
    <pivotTable tabId="4" name="PivotTable1"/>
    <pivotTable tabId="4" name="PivotTable100"/>
    <pivotTable tabId="4" name="PivotTable101"/>
    <pivotTable tabId="4" name="PivotTable102"/>
    <pivotTable tabId="4" name="PivotTable103"/>
    <pivotTable tabId="4" name="PivotTable105"/>
    <pivotTable tabId="4" name="PivotTable106"/>
    <pivotTable tabId="4" name="PivotTable107"/>
    <pivotTable tabId="4" name="PivotTable108"/>
    <pivotTable tabId="4" name="PivotTable109"/>
    <pivotTable tabId="4" name="PivotTable89"/>
    <pivotTable tabId="4" name="PivotTable90"/>
    <pivotTable tabId="4" name="PivotTable91"/>
    <pivotTable tabId="4" name="PivotTable92"/>
    <pivotTable tabId="4" name="PivotTable93"/>
    <pivotTable tabId="4" name="PivotTable94"/>
    <pivotTable tabId="4" name="PivotTable95"/>
    <pivotTable tabId="4" name="PivotTable96"/>
    <pivotTable tabId="4" name="PivotTable97"/>
    <pivotTable tabId="4" name="PivotTable98"/>
    <pivotTable tabId="4" name="PivotTable99"/>
  </pivotTables>
  <data>
    <tabular pivotCacheId="933195860">
      <items count="3">
        <i x="2" s="1"/>
        <i x="0" s="1"/>
        <i x="1" s="1"/>
      </items>
    </tabular>
  </data>
</slicerCacheDefinition>
</file>

<file path=xl/slicerCaches/slicerCache1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core_IRR" xr10:uid="{273EF265-2864-4185-AD80-375CD1A3457D}" sourceName="Score_IRR">
  <pivotTables>
    <pivotTable tabId="4" name="PivotTable98"/>
    <pivotTable tabId="4" name="PivotTable1"/>
    <pivotTable tabId="4" name="PivotTable100"/>
    <pivotTable tabId="4" name="PivotTable101"/>
    <pivotTable tabId="4" name="PivotTable102"/>
    <pivotTable tabId="4" name="PivotTable103"/>
    <pivotTable tabId="4" name="PivotTable105"/>
    <pivotTable tabId="4" name="PivotTable106"/>
    <pivotTable tabId="4" name="PivotTable107"/>
    <pivotTable tabId="4" name="PivotTable108"/>
    <pivotTable tabId="4" name="PivotTable109"/>
    <pivotTable tabId="4" name="PivotTable89"/>
    <pivotTable tabId="4" name="PivotTable90"/>
    <pivotTable tabId="4" name="PivotTable91"/>
    <pivotTable tabId="4" name="PivotTable92"/>
    <pivotTable tabId="4" name="PivotTable93"/>
    <pivotTable tabId="4" name="PivotTable94"/>
    <pivotTable tabId="4" name="PivotTable95"/>
    <pivotTable tabId="4" name="PivotTable96"/>
    <pivotTable tabId="4" name="PivotTable97"/>
    <pivotTable tabId="4" name="PivotTable99"/>
  </pivotTables>
  <data>
    <tabular pivotCacheId="933195860">
      <items count="4">
        <i x="3" s="1"/>
        <i x="2" s="1"/>
        <i x="1" s="1"/>
        <i x="0" s="1"/>
      </items>
    </tabular>
  </data>
</slicerCacheDefinition>
</file>

<file path=xl/slicerCaches/slicerCache1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core_Value_Added" xr10:uid="{733FECE3-83F3-48B2-AE16-4C980634AEC1}" sourceName="Score_Value_Added">
  <pivotTables>
    <pivotTable tabId="4" name="PivotTable103"/>
    <pivotTable tabId="4" name="PivotTable1"/>
    <pivotTable tabId="4" name="PivotTable100"/>
    <pivotTable tabId="4" name="PivotTable101"/>
    <pivotTable tabId="4" name="PivotTable102"/>
    <pivotTable tabId="4" name="PivotTable105"/>
    <pivotTable tabId="4" name="PivotTable106"/>
    <pivotTable tabId="4" name="PivotTable107"/>
    <pivotTable tabId="4" name="PivotTable108"/>
    <pivotTable tabId="4" name="PivotTable109"/>
    <pivotTable tabId="4" name="PivotTable89"/>
    <pivotTable tabId="4" name="PivotTable90"/>
    <pivotTable tabId="4" name="PivotTable91"/>
    <pivotTable tabId="4" name="PivotTable92"/>
    <pivotTable tabId="4" name="PivotTable93"/>
    <pivotTable tabId="4" name="PivotTable94"/>
    <pivotTable tabId="4" name="PivotTable95"/>
    <pivotTable tabId="4" name="PivotTable96"/>
    <pivotTable tabId="4" name="PivotTable97"/>
    <pivotTable tabId="4" name="PivotTable98"/>
    <pivotTable tabId="4" name="PivotTable99"/>
  </pivotTables>
  <data>
    <tabular pivotCacheId="933195860">
      <items count="4">
        <i x="2" s="1"/>
        <i x="3" s="1"/>
        <i x="0" s="1"/>
        <i x="1"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roject_Size" xr10:uid="{9AD9F88A-04DF-43BD-A11C-2C225EEC8CE0}" sourceName="Project_Size">
  <pivotTables>
    <pivotTable tabId="4" name="PivotTable1"/>
    <pivotTable tabId="4" name="PivotTable89"/>
    <pivotTable tabId="4" name="PivotTable90"/>
    <pivotTable tabId="4" name="PivotTable91"/>
    <pivotTable tabId="4" name="PivotTable92"/>
    <pivotTable tabId="4" name="PivotTable93"/>
    <pivotTable tabId="4" name="PivotTable94"/>
    <pivotTable tabId="4" name="PivotTable95"/>
    <pivotTable tabId="4" name="PivotTable96"/>
    <pivotTable tabId="4" name="PivotTable97"/>
    <pivotTable tabId="4" name="PivotTable98"/>
    <pivotTable tabId="4" name="PivotTable99"/>
    <pivotTable tabId="4" name="PivotTable100"/>
    <pivotTable tabId="4" name="PivotTable101"/>
    <pivotTable tabId="4" name="PivotTable102"/>
    <pivotTable tabId="4" name="PivotTable103"/>
    <pivotTable tabId="4" name="PivotTable105"/>
    <pivotTable tabId="4" name="PivotTable106"/>
    <pivotTable tabId="4" name="PivotTable107"/>
    <pivotTable tabId="4" name="PivotTable108"/>
    <pivotTable tabId="4" name="PivotTable109"/>
  </pivotTables>
  <data>
    <tabular pivotCacheId="933195860">
      <items count="3">
        <i x="2" s="1"/>
        <i x="1" s="1"/>
        <i x="0"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otal_Investments_SR_" xr10:uid="{69D5E6C8-37DB-4585-9E7F-11CE858D4303}" sourceName="Total_Investments_SR_">
  <pivotTables>
    <pivotTable tabId="4" name="PivotTable1"/>
    <pivotTable tabId="4" name="PivotTable89"/>
    <pivotTable tabId="4" name="PivotTable90"/>
    <pivotTable tabId="4" name="PivotTable91"/>
    <pivotTable tabId="4" name="PivotTable92"/>
    <pivotTable tabId="4" name="PivotTable93"/>
    <pivotTable tabId="4" name="PivotTable94"/>
    <pivotTable tabId="4" name="PivotTable95"/>
    <pivotTable tabId="4" name="PivotTable96"/>
    <pivotTable tabId="4" name="PivotTable97"/>
    <pivotTable tabId="4" name="PivotTable98"/>
    <pivotTable tabId="4" name="PivotTable99"/>
    <pivotTable tabId="4" name="PivotTable100"/>
    <pivotTable tabId="4" name="PivotTable101"/>
    <pivotTable tabId="4" name="PivotTable102"/>
    <pivotTable tabId="4" name="PivotTable103"/>
    <pivotTable tabId="4" name="PivotTable105"/>
    <pivotTable tabId="4" name="PivotTable106"/>
    <pivotTable tabId="4" name="PivotTable107"/>
    <pivotTable tabId="4" name="PivotTable108"/>
    <pivotTable tabId="4" name="PivotTable109"/>
  </pivotTables>
  <data>
    <tabular pivotCacheId="933195860">
      <items count="3">
        <i x="1" s="1"/>
        <i x="2" s="1"/>
        <i x="0" s="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apital_Costs_SR_" xr10:uid="{65937051-8CB6-4AE8-B908-0F85649C8947}" sourceName="Capital_Costs_SR_">
  <pivotTables>
    <pivotTable tabId="4" name="PivotTable1"/>
    <pivotTable tabId="4" name="PivotTable89"/>
    <pivotTable tabId="4" name="PivotTable90"/>
    <pivotTable tabId="4" name="PivotTable91"/>
    <pivotTable tabId="4" name="PivotTable92"/>
    <pivotTable tabId="4" name="PivotTable93"/>
    <pivotTable tabId="4" name="PivotTable94"/>
    <pivotTable tabId="4" name="PivotTable95"/>
    <pivotTable tabId="4" name="PivotTable96"/>
    <pivotTable tabId="4" name="PivotTable97"/>
    <pivotTable tabId="4" name="PivotTable98"/>
    <pivotTable tabId="4" name="PivotTable99"/>
    <pivotTable tabId="4" name="PivotTable100"/>
    <pivotTable tabId="4" name="PivotTable101"/>
    <pivotTable tabId="4" name="PivotTable102"/>
    <pivotTable tabId="4" name="PivotTable103"/>
    <pivotTable tabId="4" name="PivotTable105"/>
    <pivotTable tabId="4" name="PivotTable106"/>
    <pivotTable tabId="4" name="PivotTable107"/>
    <pivotTable tabId="4" name="PivotTable108"/>
    <pivotTable tabId="4" name="PivotTable109"/>
  </pivotTables>
  <data>
    <tabular pivotCacheId="933195860">
      <items count="3">
        <i x="1" s="1"/>
        <i x="2" s="1"/>
        <i x="0" s="1"/>
      </items>
    </tabular>
  </data>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ayback_Period_Years_" xr10:uid="{08CD5279-2290-4E56-99D6-B22B3525AAFF}" sourceName="Payback_Period_Years_">
  <pivotTables>
    <pivotTable tabId="4" name="PivotTable1"/>
    <pivotTable tabId="4" name="PivotTable89"/>
    <pivotTable tabId="4" name="PivotTable90"/>
    <pivotTable tabId="4" name="PivotTable91"/>
    <pivotTable tabId="4" name="PivotTable92"/>
    <pivotTable tabId="4" name="PivotTable93"/>
    <pivotTable tabId="4" name="PivotTable94"/>
    <pivotTable tabId="4" name="PivotTable95"/>
    <pivotTable tabId="4" name="PivotTable96"/>
    <pivotTable tabId="4" name="PivotTable97"/>
    <pivotTable tabId="4" name="PivotTable98"/>
    <pivotTable tabId="4" name="PivotTable99"/>
    <pivotTable tabId="4" name="PivotTable100"/>
    <pivotTable tabId="4" name="PivotTable101"/>
    <pivotTable tabId="4" name="PivotTable102"/>
    <pivotTable tabId="4" name="PivotTable103"/>
    <pivotTable tabId="4" name="PivotTable105"/>
    <pivotTable tabId="4" name="PivotTable106"/>
    <pivotTable tabId="4" name="PivotTable107"/>
    <pivotTable tabId="4" name="PivotTable108"/>
    <pivotTable tabId="4" name="PivotTable109"/>
  </pivotTables>
  <data>
    <tabular pivotCacheId="933195860">
      <items count="3">
        <i x="1" s="1"/>
        <i x="2" s="1"/>
        <i x="0" s="1"/>
      </items>
    </tabular>
  </data>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Workforce_" xr10:uid="{7F57A4F0-946C-434C-BBE9-06AD76E71CD3}" sourceName="Workforce_">
  <pivotTables>
    <pivotTable tabId="4" name="PivotTable1"/>
    <pivotTable tabId="4" name="PivotTable89"/>
    <pivotTable tabId="4" name="PivotTable90"/>
    <pivotTable tabId="4" name="PivotTable91"/>
    <pivotTable tabId="4" name="PivotTable92"/>
    <pivotTable tabId="4" name="PivotTable93"/>
    <pivotTable tabId="4" name="PivotTable94"/>
    <pivotTable tabId="4" name="PivotTable95"/>
    <pivotTable tabId="4" name="PivotTable96"/>
    <pivotTable tabId="4" name="PivotTable97"/>
    <pivotTable tabId="4" name="PivotTable98"/>
    <pivotTable tabId="4" name="PivotTable99"/>
    <pivotTable tabId="4" name="PivotTable100"/>
    <pivotTable tabId="4" name="PivotTable101"/>
    <pivotTable tabId="4" name="PivotTable102"/>
    <pivotTable tabId="4" name="PivotTable103"/>
    <pivotTable tabId="4" name="PivotTable105"/>
    <pivotTable tabId="4" name="PivotTable106"/>
    <pivotTable tabId="4" name="PivotTable107"/>
    <pivotTable tabId="4" name="PivotTable108"/>
    <pivotTable tabId="4" name="PivotTable109"/>
  </pivotTables>
  <data>
    <tabular pivotCacheId="933195860">
      <items count="4">
        <i x="1" s="1"/>
        <i x="3" s="1"/>
        <i x="0" s="1"/>
        <i x="2" s="1"/>
      </items>
    </tabular>
  </data>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Jobs_per_Million_Invested_" xr10:uid="{DEA49403-9038-4CB1-BCB0-1BAD8E34584F}" sourceName="Jobs_per_Million_Invested_">
  <pivotTables>
    <pivotTable tabId="4" name="PivotTable1"/>
    <pivotTable tabId="4" name="PivotTable89"/>
    <pivotTable tabId="4" name="PivotTable90"/>
    <pivotTable tabId="4" name="PivotTable91"/>
    <pivotTable tabId="4" name="PivotTable92"/>
    <pivotTable tabId="4" name="PivotTable93"/>
    <pivotTable tabId="4" name="PivotTable94"/>
    <pivotTable tabId="4" name="PivotTable95"/>
    <pivotTable tabId="4" name="PivotTable96"/>
    <pivotTable tabId="4" name="PivotTable97"/>
    <pivotTable tabId="4" name="PivotTable98"/>
    <pivotTable tabId="4" name="PivotTable99"/>
    <pivotTable tabId="4" name="PivotTable100"/>
    <pivotTable tabId="4" name="PivotTable101"/>
    <pivotTable tabId="4" name="PivotTable102"/>
    <pivotTable tabId="4" name="PivotTable103"/>
    <pivotTable tabId="4" name="PivotTable105"/>
    <pivotTable tabId="4" name="PivotTable106"/>
    <pivotTable tabId="4" name="PivotTable107"/>
    <pivotTable tabId="4" name="PivotTable108"/>
    <pivotTable tabId="4" name="PivotTable109"/>
  </pivotTables>
  <data>
    <tabular pivotCacheId="933195860">
      <items count="3">
        <i x="2" s="1"/>
        <i x="0" s="1"/>
        <i x="1" s="1"/>
      </items>
    </tabular>
  </data>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perating_Expenses_SR_" xr10:uid="{8D1CCB63-D93B-4DE9-8BB8-DB51A92A436E}" sourceName="Operating_Expenses_SR_">
  <pivotTables>
    <pivotTable tabId="4" name="PivotTable1"/>
    <pivotTable tabId="4" name="PivotTable89"/>
    <pivotTable tabId="4" name="PivotTable90"/>
    <pivotTable tabId="4" name="PivotTable91"/>
    <pivotTable tabId="4" name="PivotTable92"/>
    <pivotTable tabId="4" name="PivotTable93"/>
    <pivotTable tabId="4" name="PivotTable94"/>
    <pivotTable tabId="4" name="PivotTable95"/>
    <pivotTable tabId="4" name="PivotTable96"/>
    <pivotTable tabId="4" name="PivotTable97"/>
    <pivotTable tabId="4" name="PivotTable98"/>
    <pivotTable tabId="4" name="PivotTable99"/>
    <pivotTable tabId="4" name="PivotTable100"/>
    <pivotTable tabId="4" name="PivotTable101"/>
    <pivotTable tabId="4" name="PivotTable102"/>
    <pivotTable tabId="4" name="PivotTable103"/>
    <pivotTable tabId="4" name="PivotTable105"/>
    <pivotTable tabId="4" name="PivotTable106"/>
    <pivotTable tabId="4" name="PivotTable107"/>
    <pivotTable tabId="4" name="PivotTable108"/>
    <pivotTable tabId="4" name="PivotTable109"/>
  </pivotTables>
  <data>
    <tabular pivotCacheId="933195860">
      <items count="4">
        <i x="3" s="1"/>
        <i x="1" s="1"/>
        <i x="2" s="1"/>
        <i x="0" s="1"/>
      </items>
    </tabular>
  </data>
</slicerCacheDefinition>
</file>

<file path=xl/slicerCaches/slicerCache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pportunity_Name_" xr10:uid="{A42F1373-9376-46A5-B64A-CF4742FC87D5}" sourceName="Opportunity_Name_">
  <pivotTables>
    <pivotTable tabId="4" name="PivotTable1"/>
    <pivotTable tabId="4" name="PivotTable89"/>
    <pivotTable tabId="4" name="PivotTable90"/>
    <pivotTable tabId="4" name="PivotTable91"/>
    <pivotTable tabId="4" name="PivotTable92"/>
    <pivotTable tabId="4" name="PivotTable93"/>
    <pivotTable tabId="4" name="PivotTable94"/>
    <pivotTable tabId="4" name="PivotTable95"/>
    <pivotTable tabId="4" name="PivotTable96"/>
    <pivotTable tabId="4" name="PivotTable97"/>
    <pivotTable tabId="4" name="PivotTable98"/>
    <pivotTable tabId="4" name="PivotTable99"/>
    <pivotTable tabId="4" name="PivotTable100"/>
    <pivotTable tabId="4" name="PivotTable101"/>
    <pivotTable tabId="4" name="PivotTable102"/>
    <pivotTable tabId="4" name="PivotTable103"/>
    <pivotTable tabId="4" name="PivotTable105"/>
    <pivotTable tabId="4" name="PivotTable106"/>
    <pivotTable tabId="4" name="PivotTable107"/>
    <pivotTable tabId="4" name="PivotTable108"/>
    <pivotTable tabId="4" name="PivotTable109"/>
  </pivotTables>
  <data>
    <tabular pivotCacheId="933195860">
      <items count="105">
        <i x="25" s="1"/>
        <i x="34" s="1"/>
        <i x="48" s="1"/>
        <i x="55" s="1"/>
        <i x="56" s="1"/>
        <i x="7" s="1"/>
        <i x="9" s="1"/>
        <i x="32" s="1"/>
        <i x="41" s="1"/>
        <i x="63" s="1"/>
        <i x="52" s="1"/>
        <i x="6" s="1"/>
        <i x="53" s="1"/>
        <i x="0" s="1"/>
        <i x="99" s="1"/>
        <i x="100" s="1"/>
        <i x="101" s="1"/>
        <i x="102" s="1"/>
        <i x="103" s="1"/>
        <i x="104" s="1"/>
        <i x="10" s="1"/>
        <i x="11" s="1"/>
        <i x="12" s="1"/>
        <i x="13" s="1"/>
        <i x="14" s="1"/>
        <i x="15" s="1"/>
        <i x="16" s="1"/>
        <i x="17" s="1"/>
        <i x="18" s="1"/>
        <i x="1" s="1"/>
        <i x="19" s="1"/>
        <i x="20" s="1"/>
        <i x="21" s="1"/>
        <i x="22" s="1"/>
        <i x="23" s="1"/>
        <i x="24" s="1"/>
        <i x="26" s="1"/>
        <i x="27" s="1"/>
        <i x="28" s="1"/>
        <i x="2" s="1"/>
        <i x="29" s="1"/>
        <i x="30" s="1"/>
        <i x="31" s="1"/>
        <i x="33" s="1"/>
        <i x="35" s="1"/>
        <i x="36" s="1"/>
        <i x="37" s="1"/>
        <i x="38" s="1"/>
        <i x="3" s="1"/>
        <i x="39" s="1"/>
        <i x="40" s="1"/>
        <i x="42" s="1"/>
        <i x="43" s="1"/>
        <i x="44" s="1"/>
        <i x="45" s="1"/>
        <i x="46" s="1"/>
        <i x="47" s="1"/>
        <i x="4" s="1"/>
        <i x="49" s="1"/>
        <i x="50" s="1"/>
        <i x="51" s="1"/>
        <i x="54" s="1"/>
        <i x="57" s="1"/>
        <i x="58" s="1"/>
        <i x="5" s="1"/>
        <i x="59" s="1"/>
        <i x="60" s="1"/>
        <i x="61" s="1"/>
        <i x="62" s="1"/>
        <i x="64" s="1"/>
        <i x="65" s="1"/>
        <i x="66" s="1"/>
        <i x="67" s="1"/>
        <i x="68" s="1"/>
        <i x="69" s="1"/>
        <i x="70" s="1"/>
        <i x="71" s="1"/>
        <i x="72" s="1"/>
        <i x="73" s="1"/>
        <i x="74" s="1"/>
        <i x="75" s="1"/>
        <i x="76" s="1"/>
        <i x="77" s="1"/>
        <i x="78" s="1"/>
        <i x="79" s="1"/>
        <i x="80" s="1"/>
        <i x="81" s="1"/>
        <i x="82" s="1"/>
        <i x="83" s="1"/>
        <i x="84" s="1"/>
        <i x="85" s="1"/>
        <i x="86" s="1"/>
        <i x="87" s="1"/>
        <i x="88" s="1"/>
        <i x="8" s="1"/>
        <i x="89" s="1"/>
        <i x="90" s="1"/>
        <i x="91" s="1"/>
        <i x="92" s="1"/>
        <i x="93" s="1"/>
        <i x="94" s="1"/>
        <i x="95" s="1"/>
        <i x="96" s="1"/>
        <i x="97" s="1"/>
        <i x="98"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ector 1" xr10:uid="{DFC81AA4-0D1E-4284-9E0E-CD1448CAC077}" cache="Slicer_Sector" caption="Sector" columnCount="3" style="Slicer Style 2" lockedPosition="1" rowHeight="393192"/>
  <slicer name="Project_Size" xr10:uid="{A394C60E-B4DE-4A6C-B1EB-20A75F01D65C}" cache="Slicer_Project_Size" caption="Project_Size" style="Slicer Style 3" lockedPosition="1" rowHeight="265176"/>
  <slicer name="Total_Investments_SR_" xr10:uid="{6790B784-DD98-4B42-8A7D-96DB47468C57}" cache="Slicer_Total_Investments_SR_" caption="Total_Investments_SR_" style="Slicer Style 3" lockedPosition="1" rowHeight="301752"/>
  <slicer name="Capital_Costs_SR_" xr10:uid="{44BB7AB7-F846-4F4E-A46B-7256F7A54CFA}" cache="Slicer_Capital_Costs_SR_" caption="Capital_Costs_SR_" style="Slicer Style 3" lockedPosition="1" rowHeight="265176"/>
  <slicer name="Capital_Costs_SR_ 1" xr10:uid="{336473AE-111F-47FA-9538-9A6D52937FA4}" cache="Slicer_Capital_Costs_SR_" caption="Capital_Costs_SR_" style="Slicer Style 3" lockedPosition="1" rowHeight="274320"/>
  <slicer name="Payback_Period_Years_" xr10:uid="{0271C12E-F750-4D0E-A45D-324A5A0ED93A}" cache="Slicer_Payback_Period_Years_" caption="Payback_Period_Years_" style="Slicer Style 3" lockedPosition="1" rowHeight="320040"/>
  <slicer name="Workforce_" xr10:uid="{60558F63-58B0-4EE9-9D98-DC730D7AAC51}" cache="Slicer_Workforce_" caption="Workforce_" style="Slicer Style 3" lockedPosition="1" rowHeight="393192"/>
  <slicer name="Jobs_per_Million_Invested_" xr10:uid="{60616505-68E2-4B82-9F69-77375C424DC6}" cache="Slicer_Jobs_per_Million_Invested_" caption="Jobs_per_Million_Invested_" style="Slicer Style 3" lockedPosition="1" rowHeight="301752"/>
  <slicer name="Operating_Expenses_SR_" xr10:uid="{17FAF06B-B6AC-4AFB-8A97-6CA9B7B4EF92}" cache="Slicer_Operating_Expenses_SR_" caption="Operating_Expenses_SR_" style="Slicer Style 3" lockedPosition="1" rowHeight="393192"/>
  <slicer name="Opportunity_Name_" xr10:uid="{F9CA34D4-6F4D-43BE-BCB7-BD5E3DE76836}" cache="Slicer_Opportunity_Name_" caption="Opportunity_Name_" startItem="91" style="Slicer Style 3" lockedPosition="1" rowHeight="274320"/>
  <slicer name="Location" xr10:uid="{89081627-1CD0-4463-9FAF-2265702A135D}" cache="Slicer_Location" caption="Location" style="Slicer Style 3" lockedPosition="1" rowHeight="274320"/>
  <slicer name="Qimah_Recommendation" xr10:uid="{FEBC8926-8993-49D3-B125-BC997E12A2EF}" cache="Slicer_Qeema_Recommendation" caption="Qimah_Recommendation" columnCount="3" style="Slicer Style 4" rowHeight="365760"/>
  <slicer name="Score_IRR" xr10:uid="{91F3474D-5277-40FE-9C8C-BEACC7E4106D}" cache="Slicer_Score_IRR" caption="Score_IRR" columnCount="4" style="Slicer Style 4" rowHeight="241300"/>
  <slicer name="Score_Value_Added" xr10:uid="{DE09ADB9-979C-4A62-882B-10FFEF820FCE}" cache="Slicer_Score_Value_Added" caption="Score_Value_Added" columnCount="4" style="Slicer Style 4" rowHeight="241300"/>
</slicer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525" row="4">
    <wetp:webextensionref xmlns:r="http://schemas.openxmlformats.org/officeDocument/2006/relationships" r:id="rId1"/>
  </wetp:taskpane>
</wetp:taskpanes>
</file>

<file path=xl/webextensions/webextension1.xml><?xml version="1.0" encoding="utf-8"?>
<we:webextension xmlns:we="http://schemas.microsoft.com/office/webextensions/webextension/2010/11" id="{DF758E8E-4D60-419A-A8CB-2FE33C0AF5BD}">
  <we:reference id="wa104051163" version="1.2.0.3" store="en-US" storeType="OMEX"/>
  <we:alternateReferences>
    <we:reference id="WA104051163" version="1.2.0.3" store="WA104051163" storeType="OMEX"/>
  </we:alternateReferences>
  <we:properties/>
  <we:bindings/>
  <we:snapshot xmlns:r="http://schemas.openxmlformats.org/officeDocument/2006/relationships"/>
  <we:extLst>
    <a:ext xmlns:a="http://schemas.openxmlformats.org/drawingml/2006/main" uri="{D87F86FE-615C-45B5-9D79-34F1136793EB}">
      <we:containsCustomFunctions/>
    </a:ext>
  </we:extLst>
</we:webextension>
</file>

<file path=xl/worksheets/_rels/sheet1.xml.rels><?xml version="1.0" encoding="UTF-8" standalone="yes"?>
<Relationships xmlns="http://schemas.openxmlformats.org/package/2006/relationships"><Relationship Id="rId8" Type="http://schemas.openxmlformats.org/officeDocument/2006/relationships/pivotTable" Target="../pivotTables/pivotTable8.xml"/><Relationship Id="rId13" Type="http://schemas.openxmlformats.org/officeDocument/2006/relationships/pivotTable" Target="../pivotTables/pivotTable13.xml"/><Relationship Id="rId18" Type="http://schemas.openxmlformats.org/officeDocument/2006/relationships/pivotTable" Target="../pivotTables/pivotTable18.xml"/><Relationship Id="rId3" Type="http://schemas.openxmlformats.org/officeDocument/2006/relationships/pivotTable" Target="../pivotTables/pivotTable3.xml"/><Relationship Id="rId21" Type="http://schemas.openxmlformats.org/officeDocument/2006/relationships/pivotTable" Target="../pivotTables/pivotTable21.xml"/><Relationship Id="rId7" Type="http://schemas.openxmlformats.org/officeDocument/2006/relationships/pivotTable" Target="../pivotTables/pivotTable7.xml"/><Relationship Id="rId12" Type="http://schemas.openxmlformats.org/officeDocument/2006/relationships/pivotTable" Target="../pivotTables/pivotTable12.xml"/><Relationship Id="rId17" Type="http://schemas.openxmlformats.org/officeDocument/2006/relationships/pivotTable" Target="../pivotTables/pivotTable17.xml"/><Relationship Id="rId2" Type="http://schemas.openxmlformats.org/officeDocument/2006/relationships/pivotTable" Target="../pivotTables/pivotTable2.xml"/><Relationship Id="rId16" Type="http://schemas.openxmlformats.org/officeDocument/2006/relationships/pivotTable" Target="../pivotTables/pivotTable16.xml"/><Relationship Id="rId20" Type="http://schemas.openxmlformats.org/officeDocument/2006/relationships/pivotTable" Target="../pivotTables/pivotTable20.xml"/><Relationship Id="rId1" Type="http://schemas.openxmlformats.org/officeDocument/2006/relationships/pivotTable" Target="../pivotTables/pivotTable1.xml"/><Relationship Id="rId6" Type="http://schemas.openxmlformats.org/officeDocument/2006/relationships/pivotTable" Target="../pivotTables/pivotTable6.xml"/><Relationship Id="rId11" Type="http://schemas.openxmlformats.org/officeDocument/2006/relationships/pivotTable" Target="../pivotTables/pivotTable11.xml"/><Relationship Id="rId24" Type="http://schemas.microsoft.com/office/2007/relationships/slicer" Target="../slicers/slicer1.xml"/><Relationship Id="rId5" Type="http://schemas.openxmlformats.org/officeDocument/2006/relationships/pivotTable" Target="../pivotTables/pivotTable5.xml"/><Relationship Id="rId15" Type="http://schemas.openxmlformats.org/officeDocument/2006/relationships/pivotTable" Target="../pivotTables/pivotTable15.xml"/><Relationship Id="rId23" Type="http://schemas.openxmlformats.org/officeDocument/2006/relationships/drawing" Target="../drawings/drawing1.xml"/><Relationship Id="rId10" Type="http://schemas.openxmlformats.org/officeDocument/2006/relationships/pivotTable" Target="../pivotTables/pivotTable10.xml"/><Relationship Id="rId19" Type="http://schemas.openxmlformats.org/officeDocument/2006/relationships/pivotTable" Target="../pivotTables/pivotTable19.xml"/><Relationship Id="rId4" Type="http://schemas.openxmlformats.org/officeDocument/2006/relationships/pivotTable" Target="../pivotTables/pivotTable4.xml"/><Relationship Id="rId9" Type="http://schemas.openxmlformats.org/officeDocument/2006/relationships/pivotTable" Target="../pivotTables/pivotTable9.xml"/><Relationship Id="rId14" Type="http://schemas.openxmlformats.org/officeDocument/2006/relationships/pivotTable" Target="../pivotTables/pivotTable14.xml"/><Relationship Id="rId22"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96B30-5E8D-4D19-9F8E-8F736B46219F}">
  <sheetPr codeName="Sheet1">
    <pageSetUpPr fitToPage="1"/>
  </sheetPr>
  <dimension ref="A1:O41"/>
  <sheetViews>
    <sheetView showGridLines="0" tabSelected="1" showRuler="0" zoomScale="70" zoomScaleNormal="70" zoomScaleSheetLayoutView="25" zoomScalePageLayoutView="55" workbookViewId="0">
      <selection activeCell="A41" sqref="A41:XFD1048576"/>
      <extLst>
        <ext xmlns:xlsdti="http://schemas.microsoft.com/office/spreadsheetml/2023/showDataTypeIcons" uri="{77bfe23e-c014-4d31-8a63-9c772dbf06b6}">
          <xlsdti:showDataTypeIcons visible="0"/>
        </ext>
      </extLst>
    </sheetView>
  </sheetViews>
  <sheetFormatPr defaultColWidth="0" defaultRowHeight="14.5" zeroHeight="1" x14ac:dyDescent="0.35"/>
  <cols>
    <col min="1" max="1" width="2.26953125" customWidth="1"/>
    <col min="2" max="2" width="38" customWidth="1"/>
    <col min="3" max="3" width="3.1796875" customWidth="1"/>
    <col min="4" max="4" width="23.54296875" style="5" customWidth="1"/>
    <col min="5" max="5" width="5.6328125" customWidth="1"/>
    <col min="6" max="6" width="28.6328125" style="5" customWidth="1"/>
    <col min="7" max="7" width="5.6328125" customWidth="1"/>
    <col min="8" max="8" width="26.81640625" customWidth="1"/>
    <col min="9" max="9" width="5.6328125" customWidth="1"/>
    <col min="10" max="10" width="28.6328125" customWidth="1"/>
    <col min="11" max="11" width="3.1796875" customWidth="1"/>
    <col min="12" max="12" width="10.7265625" customWidth="1"/>
    <col min="13" max="13" width="3.1796875" customWidth="1"/>
    <col min="14" max="14" width="18.54296875" customWidth="1"/>
    <col min="15" max="15" width="3.1796875" customWidth="1"/>
    <col min="16" max="16384" width="8.7265625" hidden="1"/>
  </cols>
  <sheetData>
    <row r="1" spans="1:15" ht="143.15" customHeight="1" x14ac:dyDescent="0.35">
      <c r="A1" s="19"/>
      <c r="B1" s="42"/>
      <c r="C1" s="43"/>
      <c r="D1" s="43"/>
      <c r="E1" s="43"/>
      <c r="F1" s="43"/>
      <c r="G1" s="43"/>
      <c r="H1" s="43"/>
      <c r="I1" s="43"/>
      <c r="J1" s="43"/>
      <c r="K1" s="43"/>
      <c r="L1" s="43"/>
      <c r="M1" s="43"/>
      <c r="N1" s="43"/>
      <c r="O1" s="20"/>
    </row>
    <row r="2" spans="1:15" ht="10" customHeight="1" x14ac:dyDescent="0.35"/>
    <row r="3" spans="1:15" x14ac:dyDescent="0.35"/>
    <row r="4" spans="1:15" ht="18.5" x14ac:dyDescent="0.35">
      <c r="I4" s="18"/>
    </row>
    <row r="5" spans="1:15" ht="23.5" x14ac:dyDescent="0.35">
      <c r="I5" s="10"/>
      <c r="J5" s="9"/>
    </row>
    <row r="6" spans="1:15" ht="15.5" x14ac:dyDescent="0.35">
      <c r="J6" s="9"/>
    </row>
    <row r="7" spans="1:15" ht="18.5" x14ac:dyDescent="0.35">
      <c r="I7" s="18"/>
      <c r="J7" s="9"/>
    </row>
    <row r="8" spans="1:15" ht="23.5" x14ac:dyDescent="0.35">
      <c r="F8" s="7"/>
      <c r="G8" s="9"/>
      <c r="I8" s="16"/>
      <c r="J8" s="9"/>
    </row>
    <row r="9" spans="1:15" ht="15.5" x14ac:dyDescent="0.35">
      <c r="F9" s="7"/>
      <c r="G9" s="9"/>
      <c r="H9" s="9"/>
      <c r="I9" s="9"/>
      <c r="J9" s="9"/>
    </row>
    <row r="10" spans="1:15" ht="18.5" x14ac:dyDescent="0.35">
      <c r="I10" s="18"/>
    </row>
    <row r="11" spans="1:15" ht="23.5" customHeight="1" x14ac:dyDescent="0.35">
      <c r="F11" s="7"/>
      <c r="G11" s="9"/>
      <c r="I11" s="16"/>
      <c r="J11" s="9"/>
    </row>
    <row r="12" spans="1:15" ht="7" customHeight="1" x14ac:dyDescent="0.35">
      <c r="F12" s="7"/>
      <c r="G12" s="9"/>
      <c r="H12" s="16"/>
      <c r="I12" s="16"/>
      <c r="J12" s="9"/>
    </row>
    <row r="13" spans="1:15" ht="36" x14ac:dyDescent="0.35">
      <c r="B13" s="36" t="s">
        <v>212</v>
      </c>
      <c r="D13" s="32" t="s">
        <v>213</v>
      </c>
      <c r="E13" s="33"/>
      <c r="F13" s="32" t="s">
        <v>214</v>
      </c>
      <c r="G13" s="34"/>
      <c r="H13" s="32" t="s">
        <v>215</v>
      </c>
      <c r="I13" s="35"/>
      <c r="J13" s="32" t="s">
        <v>226</v>
      </c>
    </row>
    <row r="14" spans="1:15" ht="46" x14ac:dyDescent="0.35">
      <c r="B14" s="45">
        <v>105</v>
      </c>
      <c r="D14" s="39" t="s">
        <v>216</v>
      </c>
      <c r="E14" s="16"/>
      <c r="F14" s="39" t="s">
        <v>217</v>
      </c>
      <c r="G14" s="16"/>
      <c r="H14" s="39" t="s">
        <v>0</v>
      </c>
      <c r="I14" s="16"/>
      <c r="J14" s="39" t="s">
        <v>1</v>
      </c>
    </row>
    <row r="15" spans="1:15" ht="28.5" x14ac:dyDescent="0.35">
      <c r="D15" s="38">
        <v>4439.729754</v>
      </c>
      <c r="E15" s="24"/>
      <c r="F15" s="37">
        <v>4367.9964289999989</v>
      </c>
      <c r="G15" s="24"/>
      <c r="H15" s="37">
        <v>50.472399999999993</v>
      </c>
      <c r="I15" s="24"/>
      <c r="J15" s="37">
        <v>29.534000000000002</v>
      </c>
    </row>
    <row r="16" spans="1:15" ht="10" customHeight="1" x14ac:dyDescent="0.45">
      <c r="D16" s="31"/>
      <c r="E16" s="29"/>
      <c r="F16" s="6"/>
      <c r="G16" s="25"/>
      <c r="H16" s="8"/>
      <c r="I16" s="25"/>
    </row>
    <row r="17" spans="4:10" ht="37" x14ac:dyDescent="0.35">
      <c r="D17" s="40" t="s">
        <v>219</v>
      </c>
      <c r="E17" s="30"/>
      <c r="F17" s="22" t="s">
        <v>218</v>
      </c>
      <c r="G17" s="28"/>
      <c r="H17" s="22" t="s">
        <v>209</v>
      </c>
      <c r="I17" s="26"/>
      <c r="J17" s="22" t="s">
        <v>3</v>
      </c>
    </row>
    <row r="18" spans="4:10" ht="28.5" x14ac:dyDescent="0.35">
      <c r="D18" s="38">
        <v>3925.0633800000005</v>
      </c>
      <c r="E18" s="24"/>
      <c r="F18" s="37">
        <v>1716.2489699999999</v>
      </c>
      <c r="G18" s="24"/>
      <c r="H18" s="37">
        <v>44.594273265847534</v>
      </c>
      <c r="I18" s="24"/>
      <c r="J18" s="37">
        <v>17.698000000000008</v>
      </c>
    </row>
    <row r="19" spans="4:10" ht="10" customHeight="1" x14ac:dyDescent="0.45">
      <c r="D19" s="31"/>
      <c r="E19" s="29"/>
      <c r="F19" s="6"/>
      <c r="G19" s="25"/>
      <c r="H19" s="8"/>
      <c r="I19" s="25"/>
    </row>
    <row r="20" spans="4:10" ht="37" x14ac:dyDescent="0.35">
      <c r="D20" s="40" t="s">
        <v>220</v>
      </c>
      <c r="E20" s="30"/>
      <c r="F20" s="17" t="s">
        <v>225</v>
      </c>
      <c r="G20" s="28"/>
      <c r="H20" s="22" t="s">
        <v>211</v>
      </c>
      <c r="I20" s="26"/>
      <c r="J20" s="22" t="s">
        <v>2</v>
      </c>
    </row>
    <row r="21" spans="4:10" ht="28.5" x14ac:dyDescent="0.35">
      <c r="D21" s="38">
        <v>87.273422000000025</v>
      </c>
      <c r="E21" s="24"/>
      <c r="F21" s="37">
        <v>1203.5409990000001</v>
      </c>
      <c r="G21" s="24"/>
      <c r="H21" s="37">
        <v>1205.4448990000003</v>
      </c>
      <c r="I21" s="24"/>
      <c r="J21" s="21">
        <v>5.6779999999999982</v>
      </c>
    </row>
    <row r="22" spans="4:10" ht="10" customHeight="1" x14ac:dyDescent="0.45">
      <c r="D22" s="31"/>
      <c r="E22" s="29"/>
      <c r="G22" s="27"/>
      <c r="I22" s="27"/>
    </row>
    <row r="23" spans="4:10" ht="37" x14ac:dyDescent="0.35">
      <c r="D23" s="41" t="s">
        <v>221</v>
      </c>
      <c r="E23" s="27"/>
      <c r="F23" s="17" t="s">
        <v>222</v>
      </c>
      <c r="G23" s="27"/>
      <c r="H23" s="22" t="s">
        <v>210</v>
      </c>
      <c r="I23" s="27"/>
      <c r="J23" s="22" t="s">
        <v>207</v>
      </c>
    </row>
    <row r="24" spans="4:10" ht="28.5" x14ac:dyDescent="0.35">
      <c r="D24" s="38">
        <v>3162.5515300000006</v>
      </c>
      <c r="E24" s="27"/>
      <c r="F24" s="37">
        <v>1229.9543180000003</v>
      </c>
      <c r="G24" s="27"/>
      <c r="H24" s="37">
        <v>35.154088475256899</v>
      </c>
      <c r="I24" s="27"/>
      <c r="J24" s="37">
        <v>12.019999999999996</v>
      </c>
    </row>
    <row r="25" spans="4:10" ht="10" customHeight="1" x14ac:dyDescent="0.35">
      <c r="D25" s="23"/>
      <c r="E25" s="27"/>
      <c r="F25"/>
      <c r="G25" s="27"/>
      <c r="I25" s="27"/>
    </row>
    <row r="26" spans="4:10" ht="37" x14ac:dyDescent="0.35">
      <c r="D26" s="41" t="s">
        <v>224</v>
      </c>
      <c r="E26" s="27"/>
      <c r="F26" s="22" t="s">
        <v>223</v>
      </c>
      <c r="G26" s="27"/>
      <c r="H26" s="22" t="s">
        <v>208</v>
      </c>
      <c r="I26" s="27"/>
      <c r="J26" s="22" t="s">
        <v>206</v>
      </c>
    </row>
    <row r="27" spans="4:10" ht="28.5" x14ac:dyDescent="0.35">
      <c r="D27" s="21">
        <v>469.98866499999997</v>
      </c>
      <c r="F27" s="21">
        <v>1451.7840339999998</v>
      </c>
      <c r="H27" s="21">
        <v>34.905212658263437</v>
      </c>
      <c r="J27" s="21">
        <v>313</v>
      </c>
    </row>
    <row r="28" spans="4:10" ht="10" customHeight="1" x14ac:dyDescent="0.35"/>
    <row r="29" spans="4:10" ht="45" customHeight="1" x14ac:dyDescent="0.35">
      <c r="D29" s="44" t="s">
        <v>227</v>
      </c>
      <c r="E29" s="44"/>
      <c r="F29" s="44"/>
      <c r="G29" s="44"/>
      <c r="H29" s="44"/>
      <c r="I29" s="44"/>
      <c r="J29" s="44"/>
    </row>
    <row r="30" spans="4:10" x14ac:dyDescent="0.35">
      <c r="D30"/>
      <c r="F30"/>
    </row>
    <row r="31" spans="4:10" x14ac:dyDescent="0.35"/>
    <row r="32" spans="4:10" ht="25" customHeight="1" x14ac:dyDescent="0.35">
      <c r="D32"/>
    </row>
    <row r="33" spans="4:6" ht="25" customHeight="1" x14ac:dyDescent="0.35">
      <c r="D33"/>
    </row>
    <row r="34" spans="4:6" ht="25" customHeight="1" x14ac:dyDescent="0.35">
      <c r="D34"/>
    </row>
    <row r="35" spans="4:6" ht="25" customHeight="1" x14ac:dyDescent="0.35">
      <c r="D35"/>
    </row>
    <row r="36" spans="4:6" ht="25" customHeight="1" x14ac:dyDescent="0.35">
      <c r="D36"/>
    </row>
    <row r="37" spans="4:6" ht="25" customHeight="1" x14ac:dyDescent="0.35">
      <c r="D37"/>
    </row>
    <row r="38" spans="4:6" x14ac:dyDescent="0.35">
      <c r="D38"/>
    </row>
    <row r="39" spans="4:6" x14ac:dyDescent="0.35"/>
    <row r="40" spans="4:6" x14ac:dyDescent="0.35"/>
    <row r="41" spans="4:6" hidden="1" x14ac:dyDescent="0.35">
      <c r="D41"/>
      <c r="F41"/>
    </row>
  </sheetData>
  <sheetProtection autoFilter="0" pivotTables="0"/>
  <mergeCells count="2">
    <mergeCell ref="B1:N1"/>
    <mergeCell ref="D29:J29"/>
  </mergeCells>
  <printOptions horizontalCentered="1" verticalCentered="1"/>
  <pageMargins left="0" right="0" top="0" bottom="0" header="0" footer="0"/>
  <pageSetup paperSize="8" scale="82" orientation="landscape" r:id="rId22"/>
  <drawing r:id="rId23"/>
  <extLst>
    <ext xmlns:x14="http://schemas.microsoft.com/office/spreadsheetml/2009/9/main" uri="{A8765BA9-456A-4dab-B4F3-ACF838C121DE}">
      <x14:slicerList>
        <x14:slicer r:id="rId2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BU106"/>
  <sheetViews>
    <sheetView zoomScale="70" zoomScaleNormal="70" workbookViewId="0">
      <selection activeCell="E106" sqref="E106"/>
    </sheetView>
  </sheetViews>
  <sheetFormatPr defaultColWidth="15.54296875" defaultRowHeight="14.5" x14ac:dyDescent="0.35"/>
  <cols>
    <col min="1" max="1" width="20" bestFit="1" customWidth="1"/>
    <col min="2" max="2" width="62.453125" bestFit="1" customWidth="1"/>
    <col min="3" max="3" width="62.453125" customWidth="1"/>
    <col min="4" max="4" width="27.81640625" bestFit="1" customWidth="1"/>
    <col min="5" max="5" width="17.54296875" bestFit="1" customWidth="1"/>
    <col min="6" max="6" width="17.26953125" bestFit="1" customWidth="1"/>
    <col min="7" max="7" width="15.81640625" bestFit="1" customWidth="1"/>
    <col min="8" max="8" width="30.453125" bestFit="1" customWidth="1"/>
    <col min="9" max="9" width="25.453125" bestFit="1" customWidth="1"/>
    <col min="10" max="10" width="25.453125" customWidth="1"/>
    <col min="11" max="11" width="21.1796875" bestFit="1" customWidth="1"/>
    <col min="12" max="12" width="21.1796875" customWidth="1"/>
    <col min="13" max="13" width="24.7265625" style="4" bestFit="1" customWidth="1"/>
    <col min="14" max="14" width="24.7265625" style="4" customWidth="1"/>
    <col min="15" max="15" width="23.81640625" bestFit="1" customWidth="1"/>
    <col min="16" max="16" width="23.81640625" customWidth="1"/>
    <col min="17" max="17" width="18.1796875" bestFit="1" customWidth="1"/>
    <col min="18" max="19" width="18.1796875" customWidth="1"/>
    <col min="20" max="20" width="27.1796875" bestFit="1" customWidth="1"/>
    <col min="21" max="22" width="27.1796875" customWidth="1"/>
    <col min="23" max="23" width="25.54296875" bestFit="1" customWidth="1"/>
    <col min="24" max="25" width="25.54296875" customWidth="1"/>
    <col min="26" max="26" width="10.1796875" style="13" bestFit="1" customWidth="1"/>
    <col min="27" max="27" width="16.453125" style="13" customWidth="1"/>
    <col min="28" max="28" width="10" style="13" bestFit="1" customWidth="1"/>
    <col min="29" max="29" width="16.81640625" style="13" customWidth="1"/>
    <col min="30" max="30" width="25.54296875" bestFit="1" customWidth="1"/>
    <col min="31" max="31" width="25.54296875" customWidth="1"/>
    <col min="32" max="32" width="19.1796875" bestFit="1" customWidth="1"/>
    <col min="33" max="33" width="19.1796875" customWidth="1"/>
    <col min="34" max="34" width="13.7265625" bestFit="1" customWidth="1"/>
    <col min="35" max="35" width="13.7265625" customWidth="1"/>
    <col min="36" max="36" width="16.54296875" customWidth="1"/>
    <col min="37" max="37" width="31.1796875" bestFit="1" customWidth="1"/>
    <col min="38" max="38" width="34.81640625" bestFit="1" customWidth="1"/>
    <col min="39" max="39" width="31.1796875" customWidth="1"/>
    <col min="40" max="40" width="27" bestFit="1" customWidth="1"/>
    <col min="41" max="42" width="27" customWidth="1"/>
    <col min="43" max="43" width="29.26953125" style="13" bestFit="1" customWidth="1"/>
    <col min="44" max="44" width="29.26953125" style="13" customWidth="1"/>
    <col min="45" max="45" width="30" style="13" bestFit="1" customWidth="1"/>
    <col min="46" max="46" width="30" style="13" customWidth="1"/>
    <col min="47" max="47" width="18.54296875" style="13" bestFit="1" customWidth="1"/>
    <col min="48" max="48" width="18.54296875" style="13" customWidth="1"/>
    <col min="49" max="49" width="20" bestFit="1" customWidth="1"/>
    <col min="50" max="51" width="20" customWidth="1"/>
    <col min="52" max="52" width="19.81640625" style="13" bestFit="1" customWidth="1"/>
    <col min="53" max="53" width="19.81640625" style="13" customWidth="1"/>
    <col min="54" max="54" width="28.54296875" style="13" bestFit="1" customWidth="1"/>
    <col min="55" max="55" width="28.54296875" style="13" customWidth="1"/>
    <col min="56" max="56" width="29.7265625" bestFit="1" customWidth="1"/>
    <col min="57" max="57" width="29.7265625" customWidth="1"/>
    <col min="58" max="58" width="15.26953125" bestFit="1" customWidth="1"/>
    <col min="59" max="59" width="19.26953125" bestFit="1" customWidth="1"/>
    <col min="60" max="60" width="24.1796875" bestFit="1" customWidth="1"/>
    <col min="61" max="61" width="25.26953125" bestFit="1" customWidth="1"/>
    <col min="62" max="62" width="16.1796875" bestFit="1" customWidth="1"/>
    <col min="63" max="63" width="23.81640625" bestFit="1" customWidth="1"/>
    <col min="64" max="64" width="16.7265625" bestFit="1" customWidth="1"/>
    <col min="65" max="65" width="28.81640625" bestFit="1" customWidth="1"/>
    <col min="66" max="66" width="29.1796875" bestFit="1" customWidth="1"/>
    <col min="67" max="67" width="29.1796875" customWidth="1"/>
    <col min="68" max="68" width="24.81640625" bestFit="1" customWidth="1"/>
    <col min="69" max="69" width="24.81640625" customWidth="1"/>
    <col min="70" max="70" width="28.54296875" bestFit="1" customWidth="1"/>
    <col min="71" max="71" width="28.54296875" customWidth="1"/>
    <col min="72" max="72" width="27.54296875" bestFit="1" customWidth="1"/>
    <col min="73" max="73" width="23.54296875" customWidth="1"/>
  </cols>
  <sheetData>
    <row r="1" spans="1:73" x14ac:dyDescent="0.35">
      <c r="A1" s="1" t="s">
        <v>4</v>
      </c>
      <c r="B1" s="1" t="s">
        <v>5</v>
      </c>
      <c r="C1" s="1" t="s">
        <v>203</v>
      </c>
      <c r="D1" s="1" t="s">
        <v>6</v>
      </c>
      <c r="E1" s="1" t="s">
        <v>7</v>
      </c>
      <c r="F1" s="1" t="s">
        <v>8</v>
      </c>
      <c r="G1" s="1" t="s">
        <v>9</v>
      </c>
      <c r="H1" s="1" t="s">
        <v>10</v>
      </c>
      <c r="I1" s="1" t="s">
        <v>11</v>
      </c>
      <c r="J1" s="1" t="s">
        <v>12</v>
      </c>
      <c r="K1" s="1" t="s">
        <v>13</v>
      </c>
      <c r="L1" s="1" t="s">
        <v>14</v>
      </c>
      <c r="M1" s="3" t="s">
        <v>15</v>
      </c>
      <c r="N1" s="3" t="s">
        <v>16</v>
      </c>
      <c r="O1" s="1" t="s">
        <v>17</v>
      </c>
      <c r="P1" s="1" t="s">
        <v>18</v>
      </c>
      <c r="Q1" s="1" t="s">
        <v>19</v>
      </c>
      <c r="R1" s="1" t="s">
        <v>20</v>
      </c>
      <c r="S1" s="1" t="s">
        <v>21</v>
      </c>
      <c r="T1" s="1" t="s">
        <v>22</v>
      </c>
      <c r="U1" s="1" t="s">
        <v>23</v>
      </c>
      <c r="V1" s="1" t="s">
        <v>24</v>
      </c>
      <c r="W1" s="1" t="s">
        <v>25</v>
      </c>
      <c r="X1" s="1" t="s">
        <v>26</v>
      </c>
      <c r="Y1" s="1" t="s">
        <v>27</v>
      </c>
      <c r="Z1" s="12" t="s">
        <v>28</v>
      </c>
      <c r="AA1" s="12" t="s">
        <v>29</v>
      </c>
      <c r="AB1" s="12" t="s">
        <v>30</v>
      </c>
      <c r="AC1" s="12" t="s">
        <v>31</v>
      </c>
      <c r="AD1" s="1" t="s">
        <v>32</v>
      </c>
      <c r="AE1" s="1" t="s">
        <v>33</v>
      </c>
      <c r="AF1" s="1" t="s">
        <v>34</v>
      </c>
      <c r="AG1" s="1" t="s">
        <v>35</v>
      </c>
      <c r="AH1" s="1" t="s">
        <v>36</v>
      </c>
      <c r="AI1" s="1" t="s">
        <v>37</v>
      </c>
      <c r="AJ1" s="1" t="s">
        <v>38</v>
      </c>
      <c r="AK1" s="1" t="s">
        <v>39</v>
      </c>
      <c r="AL1" s="1" t="s">
        <v>40</v>
      </c>
      <c r="AM1" s="1" t="s">
        <v>41</v>
      </c>
      <c r="AN1" s="1" t="s">
        <v>42</v>
      </c>
      <c r="AO1" s="1" t="s">
        <v>43</v>
      </c>
      <c r="AP1" s="1" t="s">
        <v>44</v>
      </c>
      <c r="AQ1" s="12" t="s">
        <v>45</v>
      </c>
      <c r="AR1" s="12" t="s">
        <v>46</v>
      </c>
      <c r="AS1" s="12" t="s">
        <v>47</v>
      </c>
      <c r="AT1" s="12" t="s">
        <v>48</v>
      </c>
      <c r="AU1" s="12" t="s">
        <v>49</v>
      </c>
      <c r="AV1" s="12" t="s">
        <v>50</v>
      </c>
      <c r="AW1" s="1" t="s">
        <v>51</v>
      </c>
      <c r="AX1" s="1" t="s">
        <v>52</v>
      </c>
      <c r="AY1" s="1" t="s">
        <v>53</v>
      </c>
      <c r="AZ1" s="12" t="s">
        <v>54</v>
      </c>
      <c r="BA1" s="12" t="s">
        <v>55</v>
      </c>
      <c r="BB1" s="12" t="s">
        <v>56</v>
      </c>
      <c r="BC1" s="12" t="s">
        <v>57</v>
      </c>
      <c r="BD1" s="1" t="s">
        <v>58</v>
      </c>
      <c r="BE1" s="1" t="s">
        <v>59</v>
      </c>
      <c r="BF1" s="1" t="s">
        <v>60</v>
      </c>
      <c r="BG1" s="1" t="s">
        <v>61</v>
      </c>
      <c r="BH1" s="1" t="s">
        <v>62</v>
      </c>
      <c r="BI1" s="1" t="s">
        <v>63</v>
      </c>
      <c r="BJ1" s="1" t="s">
        <v>64</v>
      </c>
      <c r="BK1" s="1" t="s">
        <v>65</v>
      </c>
      <c r="BL1" s="1" t="s">
        <v>66</v>
      </c>
      <c r="BM1" s="1" t="s">
        <v>67</v>
      </c>
      <c r="BN1" s="1" t="s">
        <v>68</v>
      </c>
      <c r="BO1" s="1" t="s">
        <v>69</v>
      </c>
      <c r="BP1" s="1" t="s">
        <v>70</v>
      </c>
      <c r="BQ1" s="1" t="s">
        <v>71</v>
      </c>
      <c r="BR1" s="1" t="s">
        <v>72</v>
      </c>
      <c r="BS1" s="1" t="s">
        <v>73</v>
      </c>
      <c r="BT1" s="1" t="s">
        <v>74</v>
      </c>
      <c r="BU1" s="15" t="s">
        <v>75</v>
      </c>
    </row>
    <row r="2" spans="1:73" x14ac:dyDescent="0.35">
      <c r="A2">
        <v>1</v>
      </c>
      <c r="B2" t="s">
        <v>76</v>
      </c>
      <c r="C2" t="str">
        <f>E2 &amp; " - Opportunity " &amp; ROW()-1</f>
        <v>Riyadh - Opportunity 1</v>
      </c>
      <c r="D2" t="s">
        <v>77</v>
      </c>
      <c r="E2" t="s">
        <v>205</v>
      </c>
      <c r="F2" t="s">
        <v>78</v>
      </c>
      <c r="G2" s="11">
        <v>35</v>
      </c>
      <c r="H2" s="11" t="str">
        <f>IF(G2&lt;25," منخفض جدًا (أقل من 25 موظف)",
IF(G2&lt;75," منخفض (من 25 إلى أقل من 75 موظف)",
IF(G2&lt;150," متوسط (من 75 إلى أقل من 150 موظف)",
" مرتفع (150 موظف فأكثر)")))</f>
        <v xml:space="preserve"> منخفض (من 25 إلى أقل من 75 موظف)</v>
      </c>
      <c r="I2">
        <v>2914685</v>
      </c>
      <c r="J2" t="str">
        <f>IF(I2&lt;20000000,"استثمار منخفض &lt; 20M",IF(I2&lt;100000000,"استثمار متوسط 20M - 100M","استثمار مرتفع ≥ 100M"))</f>
        <v>استثمار منخفض &lt; 20M</v>
      </c>
      <c r="K2">
        <v>1894450</v>
      </c>
      <c r="L2" t="str">
        <f>IF(K2&lt;20000000, "منخفضة &lt; 20M", IF(K2&lt;100000000, "متوسطة 20M - 100M", "مرتفعة ≥ 100M"))</f>
        <v>منخفضة &lt; 20M</v>
      </c>
      <c r="M2" s="4">
        <v>200000</v>
      </c>
      <c r="N2" s="4" t="str">
        <f>IF(M2&lt;500000, "منخفضة &lt; 500K", IF(M2&lt;2000000, "متوسطة 500K - 2M", "مرتفعة ≥ 2M"))</f>
        <v>منخفضة &lt; 500K</v>
      </c>
      <c r="O2">
        <v>820235</v>
      </c>
      <c r="P2" t="str">
        <f>IF(O2&lt;1000000, "منخفض &lt; 1M", IF(O2&lt;10000000, "متوسط 1M - 10M", "مرتفع ≥ 10M"))</f>
        <v>منخفض &lt; 1M</v>
      </c>
      <c r="Q2">
        <v>7650000</v>
      </c>
      <c r="R2" s="2">
        <f>Q2/1000000</f>
        <v>7.65</v>
      </c>
      <c r="S2" t="str">
        <f>IF(Q2&lt;10000000, "منخفضة &lt; 10M", IF(Q2&lt;50000000, "متوسطة 10M - 50M", IF(Q2&lt;100000000, "مرتفعة 50M - 100M", "ضخمة ≥ 100M")))</f>
        <v>منخفضة &lt; 10M</v>
      </c>
      <c r="T2">
        <v>4910839</v>
      </c>
      <c r="U2" s="2">
        <f>T2/1000000</f>
        <v>4.9108390000000002</v>
      </c>
      <c r="V2" t="str">
        <f>IF(T2&lt;5000000, "منخفض &lt; 5M", IF(T2&lt;20000000, "متوسط 5M - 20M", IF(T2&lt;100000000, "مرتفع 20M - 100M", "ضخم ≥ 100M")))</f>
        <v>منخفض &lt; 5M</v>
      </c>
      <c r="W2">
        <v>835261</v>
      </c>
      <c r="X2" s="2">
        <f>W2/1000000</f>
        <v>0.83526100000000003</v>
      </c>
      <c r="Y2" t="str">
        <f>IF(W2&lt;2000000, "منخفضة &lt; 2M", IF(W2&lt;10000000, "متوسطة 2M - 10M", IF(W2&lt;30000000, "مرتفعة 10M - 30M", "ضخمة ≥ 30M")))</f>
        <v>منخفضة &lt; 2M</v>
      </c>
      <c r="Z2" s="13">
        <v>0.28699999999999998</v>
      </c>
      <c r="AA2" s="13" t="str">
        <f>IF(VALUE(LEFT(Z2,LEN(Z2)-1))/100&lt;0.15, "منخفض &lt; 15%", IF(VALUE(LEFT(Z2,LEN(Z2)-1))/100&lt;0.3, "متوسط 15% - 30%", IF(VALUE(LEFT(Z2,LEN(Z2)-1))/100&lt;0.5, "مرتفع 30% - 50%", "ممتاز ≥ 50%")))</f>
        <v>منخفض &lt; 15%</v>
      </c>
      <c r="AB2" s="13">
        <v>0.23</v>
      </c>
      <c r="AC2" s="13" t="str">
        <f>IF(VALUE(LEFT(AB2,LEN(AB2)-1))/100&lt;0.13, "منخفض &lt; 13%", IF(VALUE(LEFT(AB2,LEN(AB2)-1))/100&lt;0.17, "متوسط 13% - 17%", IF(VALUE(LEFT(AB2,LEN(AB2)-1))/100&lt;0.22, "مرتفع 17% - 22%", "ممتاز ≥ 22%")))</f>
        <v>منخفض &lt; 13%</v>
      </c>
      <c r="AD2">
        <v>3.5</v>
      </c>
      <c r="AE2" s="11" t="str">
        <f>IF(AD2&lt;3,"عائد قصير (1 – &lt;3 سنوات)",IF(AD2&lt;5,"عائد متوسط (3 – &lt;5 سنوات)","عائد طويل (5 – 7 سنوات)"))</f>
        <v>عائد متوسط (3 – &lt;5 سنوات)</v>
      </c>
      <c r="AF2">
        <v>0.63800000000000001</v>
      </c>
      <c r="AG2" t="str">
        <f>IF(AF2&lt;0.4, "منخفض &lt; 40%", IF(AF2&lt;0.6, "متوسط 40% - 60%", "مرتفع &gt; 60%"))</f>
        <v>مرتفع &gt; 60%</v>
      </c>
      <c r="AH2">
        <v>2372167</v>
      </c>
      <c r="AI2" s="2">
        <f>AH2/1000000</f>
        <v>2.3721670000000001</v>
      </c>
      <c r="AJ2" t="str">
        <f>IF(AH2&lt;2000000,"منخفض &lt; 2M", IF(AH2&lt;10000000,"متوسط 2M - 10M", IF(AH2&lt;30000000,"مرتفع 10M - 30M","ممتاز ≥ 30M")))</f>
        <v>متوسط 2M - 10M</v>
      </c>
      <c r="AK2">
        <v>2843405</v>
      </c>
      <c r="AL2" s="2">
        <f>AK2/1000000</f>
        <v>2.8434050000000002</v>
      </c>
      <c r="AM2" t="str">
        <f>IF(AK2&lt;2000000, "منخفضة &lt; 2M", IF(AK2&lt;10000000, "متوسطة 2M - 10M", IF(AK2&lt;30000000, "مرتفعة 10M - 30M", "عالية جدًا ≥ 30M")))</f>
        <v>متوسطة 2M - 10M</v>
      </c>
      <c r="AN2">
        <v>3054675</v>
      </c>
      <c r="AO2" s="2">
        <f>AN2/1000000</f>
        <v>3.054675</v>
      </c>
      <c r="AP2" t="str">
        <f>IF(AN2&lt;2000000,"منخفضة جدًا &lt; 2M", IF(AN2&lt;10000000,"متوسطة 2M - 10M", IF(AN2&lt;30000000,"مرتفعة 10M - 30M","عالية جدًا ≥ 30M")))</f>
        <v>متوسطة 2M - 10M</v>
      </c>
      <c r="AQ2" s="13">
        <v>0.1</v>
      </c>
      <c r="AR2" s="13" t="str">
        <f>IF(VALUE(LEFT(AQ2,LEN(AQ2)-1))/100&lt;0.11, "منخفضة &lt; 11%", IF(VALUE(LEFT(AQ2,LEN(AQ2)-1))/100&lt;0.13, "متوسطة 11% - 13%", "مرتفعة ≥ 13%"))</f>
        <v>منخفضة &lt; 11%</v>
      </c>
      <c r="AS2" s="13">
        <v>0.13</v>
      </c>
      <c r="AT2" s="13" t="str">
        <f>IF(AS2="", "في طور التحسن",
 IF(--SUBSTITUTE(AS2,"%","")/100 &lt;= 0, "في طور التحسن",
 IF(--SUBSTITUTE(AS2,"%","")/100 &lt; 0.04, "استثمار جيد",
 IF(--SUBSTITUTE(AS2,"%","")/100 &lt; 0.1, "استثمار جيد جدًا",
 "استثمار ممتاز"))))</f>
        <v>استثمار جيد</v>
      </c>
      <c r="AU2" s="13">
        <v>0.1091844444444444</v>
      </c>
      <c r="AV2" s="13" t="str">
        <f>IF(AU2&lt;=15%,"منخفض",
 IF(AU2&lt;=30%,"متوسط",
 IF(AU2&lt;=45%,"مرتفع","مرتفع جدًا")))</f>
        <v>منخفض</v>
      </c>
      <c r="AW2">
        <v>2739161</v>
      </c>
      <c r="AX2" s="2">
        <f>AW2/1000000</f>
        <v>2.7391610000000002</v>
      </c>
      <c r="AY2" t="str">
        <f>IF(AW2&lt;5000000,"منخفض",
 IF(AW2&lt;15000000,"معتدل",
 IF(AW2&lt;30000000,"مرتفع","مرتفع جدًا")))</f>
        <v>منخفض</v>
      </c>
      <c r="AZ2" s="13">
        <v>0.35806026143790848</v>
      </c>
      <c r="BA2" s="13" t="str">
        <f>IF(AZ2&lt;0.2,"منخفض",
 IF(AZ2&lt;0.3,"معتدل",
 IF(AZ2&lt;0.4,"مرتفع","مرتفع جدًا")))</f>
        <v>مرتفع</v>
      </c>
      <c r="BB2" s="13">
        <v>0.37168692810457521</v>
      </c>
      <c r="BC2" s="13" t="str">
        <f>IF(BB2&lt;0.25, "منخفض",
 IF(BB2&lt;0.4, "معتدل",
 IF(BB2&lt;0.6, "مرتفع", "مرتفع جدًا")))</f>
        <v>معتدل</v>
      </c>
      <c r="BD2">
        <v>12</v>
      </c>
      <c r="BE2" t="str">
        <f>IF(BD2&lt;=2, "إنتاجية منخفضة ≤ 2", IF(BD2&lt;=5, "إنتاجية متوسطة 3 - 5", "إنتاجية مرتفعة &gt; 5"))</f>
        <v>إنتاجية مرتفعة &gt; 5</v>
      </c>
      <c r="BF2">
        <v>5</v>
      </c>
      <c r="BG2">
        <v>4</v>
      </c>
      <c r="BH2">
        <v>3</v>
      </c>
      <c r="BI2">
        <v>5</v>
      </c>
      <c r="BJ2">
        <v>5</v>
      </c>
      <c r="BK2">
        <v>4</v>
      </c>
      <c r="BL2">
        <v>26</v>
      </c>
      <c r="BM2" t="s">
        <v>79</v>
      </c>
      <c r="BN2" s="2">
        <v>2.914685</v>
      </c>
      <c r="BO2" s="14" t="str">
        <f>TEXT(BN2,"0.0") &amp; " Mn"</f>
        <v>2.9 Mn</v>
      </c>
      <c r="BP2" s="2">
        <v>1.89445</v>
      </c>
      <c r="BQ2" s="14" t="str">
        <f>TEXT(BP2,"0.#") &amp; " Mn"</f>
        <v>1.9 Mn</v>
      </c>
      <c r="BR2" s="2">
        <v>0.2</v>
      </c>
      <c r="BS2" s="14" t="str">
        <f>IF(BR2&lt;1, TEXT(BR2*1000,"0") &amp; " Thousand", TEXT(BR2,"0.0") &amp; " Mn")</f>
        <v>200 Thousand</v>
      </c>
      <c r="BT2" s="2">
        <v>0.82023500000000005</v>
      </c>
      <c r="BU2" s="11" t="str">
        <f>IF(BT2&lt;1, TEXT(BR2*1000,"0") &amp; " Thousand", TEXT(BR2,"0.0") &amp; " Mn")</f>
        <v>200 Thousand</v>
      </c>
    </row>
    <row r="3" spans="1:73" x14ac:dyDescent="0.35">
      <c r="A3">
        <v>2</v>
      </c>
      <c r="B3" t="s">
        <v>80</v>
      </c>
      <c r="C3" t="str">
        <f t="shared" ref="C3:C66" si="0">E3 &amp; " - Opportunity " &amp; ROW()-1</f>
        <v>Riyadh - Opportunity 2</v>
      </c>
      <c r="D3" t="s">
        <v>77</v>
      </c>
      <c r="E3" t="s">
        <v>205</v>
      </c>
      <c r="F3" t="s">
        <v>81</v>
      </c>
      <c r="G3" s="11">
        <v>75</v>
      </c>
      <c r="H3" s="11" t="str">
        <f t="shared" ref="H3:H66" si="1">IF(G3&lt;25," منخفض جدًا (أقل من 25 موظف)",
IF(G3&lt;75," منخفض (من 25 إلى أقل من 75 موظف)",
IF(G3&lt;150," متوسط (من 75 إلى أقل من 150 موظف)",
" مرتفع (150 موظف فأكثر)")))</f>
        <v xml:space="preserve"> متوسط (من 75 إلى أقل من 150 موظف)</v>
      </c>
      <c r="I3">
        <v>49183701</v>
      </c>
      <c r="J3" t="str">
        <f t="shared" ref="J3:J66" si="2">IF(I3&lt;20000000,"استثمار منخفض &lt; 20M",IF(I3&lt;100000000,"استثمار متوسط 20M - 100M","استثمار مرتفع ≥ 100M"))</f>
        <v>استثمار متوسط 20M - 100M</v>
      </c>
      <c r="K3">
        <v>44524900</v>
      </c>
      <c r="L3" t="str">
        <f t="shared" ref="L3:L66" si="3">IF(K3&lt;20000000, "منخفضة &lt; 20M", IF(K3&lt;100000000, "متوسطة 20M - 100M", "مرتفعة ≥ 100M"))</f>
        <v>متوسطة 20M - 100M</v>
      </c>
      <c r="M3" s="4">
        <v>450000</v>
      </c>
      <c r="N3" s="4" t="str">
        <f t="shared" ref="N3:N66" si="4">IF(M3&lt;500000, "منخفضة &lt; 500K", IF(M3&lt;2000000, "متوسطة 500K - 2M", "مرتفعة ≥ 2M"))</f>
        <v>منخفضة &lt; 500K</v>
      </c>
      <c r="O3">
        <v>4208801</v>
      </c>
      <c r="P3" t="str">
        <f t="shared" ref="P3:P66" si="5">IF(O3&lt;1000000, "منخفض &lt; 1M", IF(O3&lt;10000000, "متوسط 1M - 10M", "مرتفع ≥ 10M"))</f>
        <v>متوسط 1M - 10M</v>
      </c>
      <c r="Q3">
        <v>28905000</v>
      </c>
      <c r="R3" s="2">
        <f t="shared" ref="R3:R66" si="6">Q3/1000000</f>
        <v>28.905000000000001</v>
      </c>
      <c r="S3" t="str">
        <f t="shared" ref="S3:S66" si="7">IF(Q3&lt;10000000, "منخفضة &lt; 10M", IF(Q3&lt;50000000, "متوسطة 10M - 50M", IF(Q3&lt;100000000, "مرتفعة 50M - 100M", "ضخمة ≥ 100M")))</f>
        <v>متوسطة 10M - 50M</v>
      </c>
      <c r="T3">
        <v>18071368</v>
      </c>
      <c r="U3" s="2">
        <f t="shared" ref="U3:U66" si="8">T3/1000000</f>
        <v>18.071368</v>
      </c>
      <c r="V3" t="str">
        <f t="shared" ref="V3:V66" si="9">IF(T3&lt;5000000, "منخفض &lt; 5M", IF(T3&lt;20000000, "متوسط 5M - 20M", IF(T3&lt;100000000, "مرتفع 20M - 100M", "ضخم ≥ 100M")))</f>
        <v>متوسط 5M - 20M</v>
      </c>
      <c r="W3">
        <v>10833632</v>
      </c>
      <c r="X3" s="2">
        <f t="shared" ref="X3:X66" si="10">W3/1000000</f>
        <v>10.833632</v>
      </c>
      <c r="Y3" t="str">
        <f t="shared" ref="Y3:Y66" si="11">IF(W3&lt;2000000, "منخفضة &lt; 2M", IF(W3&lt;10000000, "متوسطة 2M - 10M", IF(W3&lt;30000000, "مرتفعة 10M - 30M", "ضخمة ≥ 30M")))</f>
        <v>مرتفعة 10M - 30M</v>
      </c>
      <c r="Z3" s="13">
        <v>0.22</v>
      </c>
      <c r="AA3" s="13" t="str">
        <f t="shared" ref="AA3:AA66" si="12">IF(VALUE(LEFT(Z3,LEN(Z3)-1))/100&lt;0.15, "منخفض &lt; 15%", IF(VALUE(LEFT(Z3,LEN(Z3)-1))/100&lt;0.3, "متوسط 15% - 30%", IF(VALUE(LEFT(Z3,LEN(Z3)-1))/100&lt;0.5, "مرتفع 30% - 50%", "ممتاز ≥ 50%")))</f>
        <v>منخفض &lt; 15%</v>
      </c>
      <c r="AB3" s="13">
        <v>0.21</v>
      </c>
      <c r="AC3" s="13" t="str">
        <f t="shared" ref="AC3:AC66" si="13">IF(VALUE(LEFT(AB3,LEN(AB3)-1))/100&lt;0.13, "منخفض &lt; 13%", IF(VALUE(LEFT(AB3,LEN(AB3)-1))/100&lt;0.17, "متوسط 13% - 17%", IF(VALUE(LEFT(AB3,LEN(AB3)-1))/100&lt;0.22, "مرتفع 17% - 22%", "ممتاز ≥ 22%")))</f>
        <v>منخفض &lt; 13%</v>
      </c>
      <c r="AD3">
        <v>3.7</v>
      </c>
      <c r="AE3" s="11" t="str">
        <f t="shared" ref="AE3:AE66" si="14">IF(AD3&lt;3,"عائد قصير (1 – &lt;3 سنوات)",IF(AD3&lt;5,"عائد متوسط (3 – &lt;5 سنوات)","عائد طويل (5 – 7 سنوات)"))</f>
        <v>عائد متوسط (3 – &lt;5 سنوات)</v>
      </c>
      <c r="AF3">
        <v>0.42470000000000002</v>
      </c>
      <c r="AG3" t="str">
        <f t="shared" ref="AG3:AG66" si="15">IF(AF3&lt;0.4, "منخفض &lt; 40%", IF(AF3&lt;0.6, "متوسط 40% - 60%", "مرتفع &gt; 60%"))</f>
        <v>متوسط 40% - 60%</v>
      </c>
      <c r="AH3">
        <v>27335808</v>
      </c>
      <c r="AI3" s="2">
        <f t="shared" ref="AI3:AI66" si="16">AH3/1000000</f>
        <v>27.335808</v>
      </c>
      <c r="AJ3" t="str">
        <f t="shared" ref="AJ3:AJ66" si="17">IF(AH3&lt;2000000,"منخفض &lt; 2M", IF(AH3&lt;10000000,"متوسط 2M - 10M", IF(AH3&lt;30000000,"مرتفع 10M - 30M","ممتاز ≥ 30M")))</f>
        <v>مرتفع 10M - 30M</v>
      </c>
      <c r="AK3">
        <v>21428568</v>
      </c>
      <c r="AL3" s="2">
        <f t="shared" ref="AL3:AL66" si="18">AK3/1000000</f>
        <v>21.428567999999999</v>
      </c>
      <c r="AM3" t="str">
        <f t="shared" ref="AM3:AM66" si="19">IF(AK3&lt;2000000, "منخفضة &lt; 2M", IF(AK3&lt;10000000, "متوسطة 2M - 10M", IF(AK3&lt;30000000, "مرتفعة 10M - 30M", "عالية جدًا ≥ 30M")))</f>
        <v>مرتفعة 10M - 30M</v>
      </c>
      <c r="AN3">
        <v>23768298</v>
      </c>
      <c r="AO3" s="2">
        <f t="shared" ref="AO3:AO66" si="20">AN3/1000000</f>
        <v>23.768298000000001</v>
      </c>
      <c r="AP3" t="str">
        <f t="shared" ref="AP3:AP66" si="21">IF(AN3&lt;2000000,"منخفضة جدًا &lt; 2M", IF(AN3&lt;10000000,"متوسطة 2M - 10M", IF(AN3&lt;30000000,"مرتفعة 10M - 30M","عالية جدًا ≥ 30M")))</f>
        <v>مرتفعة 10M - 30M</v>
      </c>
      <c r="AQ3" s="13">
        <v>0.12</v>
      </c>
      <c r="AR3" s="13" t="str">
        <f t="shared" ref="AR3:AR66" si="22">IF(VALUE(LEFT(AQ3,LEN(AQ3)-1))/100&lt;0.11, "منخفضة &lt; 11%", IF(VALUE(LEFT(AQ3,LEN(AQ3)-1))/100&lt;0.13, "متوسطة 11% - 13%", "مرتفعة ≥ 13%"))</f>
        <v>منخفضة &lt; 11%</v>
      </c>
      <c r="AS3" s="13">
        <v>0.09</v>
      </c>
      <c r="AT3" s="13" t="str">
        <f t="shared" ref="AT3:AT66" si="23">IF(AS3="", "في طور التحسن",
 IF(--SUBSTITUTE(AS3,"%","")/100 &lt;= 0, "في طور التحسن",
 IF(--SUBSTITUTE(AS3,"%","")/100 &lt; 0.04, "استثمار جيد",
 IF(--SUBSTITUTE(AS3,"%","")/100 &lt; 0.1, "استثمار جيد جدًا",
 "استثمار ممتاز"))))</f>
        <v>استثمار جيد</v>
      </c>
      <c r="AU3" s="13">
        <v>0.37480131465144439</v>
      </c>
      <c r="AV3" s="13" t="str">
        <f t="shared" ref="AV3:AV66" si="24">IF(AU3&lt;=15%,"منخفض",
 IF(AU3&lt;=30%,"متوسط",
 IF(AU3&lt;=45%,"مرتفع","مرتفع جدًا")))</f>
        <v>مرتفع</v>
      </c>
      <c r="AW3">
        <v>10833632</v>
      </c>
      <c r="AX3" s="2">
        <f t="shared" ref="AX3:AX66" si="25">AW3/1000000</f>
        <v>10.833632</v>
      </c>
      <c r="AY3" t="str">
        <f t="shared" ref="AY3:AY66" si="26">IF(AW3&lt;5000000,"منخفض",
 IF(AW3&lt;15000000,"معتدل",
 IF(AW3&lt;30000000,"مرتفع","مرتفع جدًا")))</f>
        <v>معتدل</v>
      </c>
      <c r="AZ3" s="13">
        <v>0.37480131465144439</v>
      </c>
      <c r="BA3" s="13" t="str">
        <f t="shared" ref="BA3:BA66" si="27">IF(AZ3&lt;0.2,"منخفض",
 IF(AZ3&lt;0.3,"معتدل",
 IF(AZ3&lt;0.4,"مرتفع","مرتفع جدًا")))</f>
        <v>مرتفع</v>
      </c>
      <c r="BB3" s="13">
        <v>0.74134468085106386</v>
      </c>
      <c r="BC3" s="13" t="str">
        <f t="shared" ref="BC3:BC66" si="28">IF(BB3&lt;0.25, "منخفض",
 IF(BB3&lt;0.4, "معتدل",
 IF(BB3&lt;0.6, "مرتفع", "مرتفع جدًا")))</f>
        <v>مرتفع جدًا</v>
      </c>
      <c r="BD3">
        <v>2</v>
      </c>
      <c r="BE3" t="str">
        <f t="shared" ref="BE3:BE66" si="29">IF(BD3&lt;=2, "إنتاجية منخفضة ≤ 2", IF(BD3&lt;=5, "إنتاجية متوسطة 3 - 5", "إنتاجية مرتفعة &gt; 5"))</f>
        <v>إنتاجية منخفضة ≤ 2</v>
      </c>
      <c r="BF3">
        <v>5</v>
      </c>
      <c r="BG3">
        <v>4</v>
      </c>
      <c r="BH3">
        <v>5</v>
      </c>
      <c r="BI3">
        <v>5</v>
      </c>
      <c r="BJ3">
        <v>1</v>
      </c>
      <c r="BK3">
        <v>5</v>
      </c>
      <c r="BL3">
        <v>25</v>
      </c>
      <c r="BM3" t="s">
        <v>82</v>
      </c>
      <c r="BN3" s="2">
        <v>49.183700999999999</v>
      </c>
      <c r="BO3" s="14" t="str">
        <f t="shared" ref="BO3:BO66" si="30">TEXT(BN3,"0.#") &amp; " Mn"</f>
        <v>49.2 Mn</v>
      </c>
      <c r="BP3" s="2">
        <v>44.524900000000002</v>
      </c>
      <c r="BQ3" s="14" t="str">
        <f t="shared" ref="BQ3:BQ66" si="31">TEXT(BP3,"0.#") &amp; " Mn"</f>
        <v>44.5 Mn</v>
      </c>
      <c r="BR3" s="2">
        <v>0.45</v>
      </c>
      <c r="BS3" s="14" t="str">
        <f t="shared" ref="BS3:BS66" si="32">IF(BR3&lt;1, TEXT(BR3*1000,"0") &amp; " Thousand", TEXT(BR3,"0.0") &amp; " Mn")</f>
        <v>450 Thousand</v>
      </c>
      <c r="BT3" s="2">
        <v>4.2088010000000002</v>
      </c>
      <c r="BU3" s="11" t="str">
        <f t="shared" ref="BU3:BU66" si="33">IF(BT3&lt;1, TEXT(BR3*1000,"0") &amp; " Thousand", TEXT(BR3,"0.0") &amp; " Mn")</f>
        <v>0.5 Mn</v>
      </c>
    </row>
    <row r="4" spans="1:73" x14ac:dyDescent="0.35">
      <c r="A4">
        <v>3</v>
      </c>
      <c r="B4" t="s">
        <v>83</v>
      </c>
      <c r="C4" t="str">
        <f t="shared" si="0"/>
        <v>Riyadh - Opportunity 3</v>
      </c>
      <c r="D4" t="s">
        <v>77</v>
      </c>
      <c r="E4" t="s">
        <v>205</v>
      </c>
      <c r="F4" t="s">
        <v>78</v>
      </c>
      <c r="G4" s="11">
        <v>18</v>
      </c>
      <c r="H4" s="11" t="str">
        <f t="shared" si="1"/>
        <v xml:space="preserve"> منخفض جدًا (أقل من 25 موظف)</v>
      </c>
      <c r="I4">
        <v>2399063</v>
      </c>
      <c r="J4" t="str">
        <f t="shared" si="2"/>
        <v>استثمار منخفض &lt; 20M</v>
      </c>
      <c r="K4">
        <v>1562400</v>
      </c>
      <c r="L4" t="str">
        <f t="shared" si="3"/>
        <v>منخفضة &lt; 20M</v>
      </c>
      <c r="M4" s="4">
        <v>150000</v>
      </c>
      <c r="N4" s="4" t="str">
        <f t="shared" si="4"/>
        <v>منخفضة &lt; 500K</v>
      </c>
      <c r="O4">
        <v>686663</v>
      </c>
      <c r="P4" t="str">
        <f t="shared" si="5"/>
        <v>منخفض &lt; 1M</v>
      </c>
      <c r="Q4">
        <v>6610080</v>
      </c>
      <c r="R4" s="2">
        <f t="shared" si="6"/>
        <v>6.61008</v>
      </c>
      <c r="S4" t="str">
        <f t="shared" si="7"/>
        <v>منخفضة &lt; 10M</v>
      </c>
      <c r="T4">
        <v>5913202</v>
      </c>
      <c r="U4" s="2">
        <f t="shared" si="8"/>
        <v>5.9132020000000001</v>
      </c>
      <c r="V4" t="str">
        <f t="shared" si="9"/>
        <v>متوسط 5M - 20M</v>
      </c>
      <c r="W4">
        <v>696878</v>
      </c>
      <c r="X4" s="2">
        <f t="shared" si="10"/>
        <v>0.696878</v>
      </c>
      <c r="Y4" t="str">
        <f t="shared" si="11"/>
        <v>منخفضة &lt; 2M</v>
      </c>
      <c r="Z4" s="13">
        <v>0.28299999999999997</v>
      </c>
      <c r="AA4" s="13" t="str">
        <f t="shared" si="12"/>
        <v>منخفض &lt; 15%</v>
      </c>
      <c r="AB4" s="13">
        <v>0.25900000000000001</v>
      </c>
      <c r="AC4" s="13" t="str">
        <f t="shared" si="13"/>
        <v>منخفض &lt; 13%</v>
      </c>
      <c r="AD4">
        <v>3.5</v>
      </c>
      <c r="AE4" s="11" t="str">
        <f t="shared" si="14"/>
        <v>عائد متوسط (3 – &lt;5 سنوات)</v>
      </c>
      <c r="AF4">
        <v>0.65800000000000003</v>
      </c>
      <c r="AG4" t="str">
        <f t="shared" si="15"/>
        <v>مرتفع &gt; 60%</v>
      </c>
      <c r="AH4">
        <v>2116957</v>
      </c>
      <c r="AI4" s="2">
        <f t="shared" si="16"/>
        <v>2.1169570000000002</v>
      </c>
      <c r="AJ4" t="str">
        <f t="shared" si="17"/>
        <v>متوسط 2M - 10M</v>
      </c>
      <c r="AK4">
        <v>2023888</v>
      </c>
      <c r="AL4" s="2">
        <f t="shared" si="18"/>
        <v>2.0238879999999999</v>
      </c>
      <c r="AM4" t="str">
        <f t="shared" si="19"/>
        <v>متوسطة 2M - 10M</v>
      </c>
      <c r="AN4">
        <v>2209048</v>
      </c>
      <c r="AO4" s="2">
        <f t="shared" si="20"/>
        <v>2.2090480000000001</v>
      </c>
      <c r="AP4" t="str">
        <f t="shared" si="21"/>
        <v>متوسطة 2M - 10M</v>
      </c>
      <c r="AQ4" s="13">
        <v>0.1</v>
      </c>
      <c r="AR4" s="13" t="str">
        <f t="shared" si="22"/>
        <v>منخفضة &lt; 11%</v>
      </c>
      <c r="AS4" s="13">
        <v>0.159</v>
      </c>
      <c r="AT4" s="13" t="str">
        <f t="shared" si="23"/>
        <v>استثمار جيد</v>
      </c>
      <c r="AU4" s="13">
        <v>0.10542656064676981</v>
      </c>
      <c r="AV4" s="13" t="str">
        <f t="shared" si="24"/>
        <v>منخفض</v>
      </c>
      <c r="AW4">
        <v>696878</v>
      </c>
      <c r="AX4" s="2">
        <f t="shared" si="25"/>
        <v>0.696878</v>
      </c>
      <c r="AY4" t="str">
        <f t="shared" si="26"/>
        <v>منخفض</v>
      </c>
      <c r="AZ4" s="13">
        <v>0.10542656064676981</v>
      </c>
      <c r="BA4" s="13" t="str">
        <f t="shared" si="27"/>
        <v>منخفض</v>
      </c>
      <c r="BB4" s="13">
        <v>0.30618207343935322</v>
      </c>
      <c r="BC4" s="13" t="str">
        <f t="shared" si="28"/>
        <v>معتدل</v>
      </c>
      <c r="BD4">
        <v>8</v>
      </c>
      <c r="BE4" t="str">
        <f t="shared" si="29"/>
        <v>إنتاجية مرتفعة &gt; 5</v>
      </c>
      <c r="BF4">
        <v>5</v>
      </c>
      <c r="BG4">
        <v>4</v>
      </c>
      <c r="BH4">
        <v>3</v>
      </c>
      <c r="BI4">
        <v>3</v>
      </c>
      <c r="BJ4">
        <v>4</v>
      </c>
      <c r="BK4">
        <v>4</v>
      </c>
      <c r="BL4">
        <v>23</v>
      </c>
      <c r="BM4" t="s">
        <v>82</v>
      </c>
      <c r="BN4" s="2">
        <v>2.3990629999999999</v>
      </c>
      <c r="BO4" s="14" t="str">
        <f t="shared" si="30"/>
        <v>2.4 Mn</v>
      </c>
      <c r="BP4" s="2">
        <v>1.5624</v>
      </c>
      <c r="BQ4" s="14" t="str">
        <f t="shared" si="31"/>
        <v>1.6 Mn</v>
      </c>
      <c r="BR4" s="2">
        <v>0.15</v>
      </c>
      <c r="BS4" s="14" t="str">
        <f t="shared" si="32"/>
        <v>150 Thousand</v>
      </c>
      <c r="BT4" s="2">
        <v>0.68666300000000002</v>
      </c>
      <c r="BU4" s="11" t="str">
        <f t="shared" si="33"/>
        <v>150 Thousand</v>
      </c>
    </row>
    <row r="5" spans="1:73" x14ac:dyDescent="0.35">
      <c r="A5">
        <v>4</v>
      </c>
      <c r="B5" t="s">
        <v>84</v>
      </c>
      <c r="C5" t="str">
        <f t="shared" si="0"/>
        <v>Riyadh - Opportunity 4</v>
      </c>
      <c r="D5" t="s">
        <v>77</v>
      </c>
      <c r="E5" t="s">
        <v>205</v>
      </c>
      <c r="F5" t="s">
        <v>81</v>
      </c>
      <c r="G5" s="11">
        <v>110</v>
      </c>
      <c r="H5" s="11" t="str">
        <f t="shared" si="1"/>
        <v xml:space="preserve"> متوسط (من 75 إلى أقل من 150 موظف)</v>
      </c>
      <c r="I5">
        <v>149441326</v>
      </c>
      <c r="J5" t="str">
        <f t="shared" si="2"/>
        <v>استثمار مرتفع ≥ 100M</v>
      </c>
      <c r="K5">
        <v>147789074</v>
      </c>
      <c r="L5" t="str">
        <f t="shared" si="3"/>
        <v>مرتفعة ≥ 100M</v>
      </c>
      <c r="M5" s="4">
        <v>700000</v>
      </c>
      <c r="N5" s="4" t="str">
        <f t="shared" si="4"/>
        <v>متوسطة 500K - 2M</v>
      </c>
      <c r="O5">
        <v>952252</v>
      </c>
      <c r="P5" t="str">
        <f t="shared" si="5"/>
        <v>منخفض &lt; 1M</v>
      </c>
      <c r="Q5">
        <v>42673219</v>
      </c>
      <c r="R5" s="2">
        <f t="shared" si="6"/>
        <v>42.673219000000003</v>
      </c>
      <c r="S5" t="str">
        <f t="shared" si="7"/>
        <v>متوسطة 10M - 50M</v>
      </c>
      <c r="T5">
        <v>16092079</v>
      </c>
      <c r="U5" s="2">
        <f t="shared" si="8"/>
        <v>16.092078999999998</v>
      </c>
      <c r="V5" t="str">
        <f t="shared" si="9"/>
        <v>متوسط 5M - 20M</v>
      </c>
      <c r="W5">
        <v>26581140</v>
      </c>
      <c r="X5" s="2">
        <f t="shared" si="10"/>
        <v>26.581140000000001</v>
      </c>
      <c r="Y5" t="str">
        <f t="shared" si="11"/>
        <v>مرتفعة 10M - 30M</v>
      </c>
      <c r="Z5" s="13">
        <v>0.17299999999999999</v>
      </c>
      <c r="AA5" s="13" t="str">
        <f t="shared" si="12"/>
        <v>منخفض &lt; 15%</v>
      </c>
      <c r="AB5" s="13">
        <v>0.155</v>
      </c>
      <c r="AC5" s="13" t="str">
        <f t="shared" si="13"/>
        <v>منخفض &lt; 13%</v>
      </c>
      <c r="AD5">
        <v>5.8</v>
      </c>
      <c r="AE5" s="11" t="str">
        <f t="shared" si="14"/>
        <v>عائد طويل (5 – 7 سنوات)</v>
      </c>
      <c r="AF5">
        <v>0.22600000000000001</v>
      </c>
      <c r="AG5" t="str">
        <f t="shared" si="15"/>
        <v>منخفض &lt; 40%</v>
      </c>
      <c r="AH5">
        <v>39219121</v>
      </c>
      <c r="AI5" s="2">
        <f t="shared" si="16"/>
        <v>39.219121000000001</v>
      </c>
      <c r="AJ5" t="str">
        <f t="shared" si="17"/>
        <v>ممتاز ≥ 30M</v>
      </c>
      <c r="AK5">
        <v>34727756</v>
      </c>
      <c r="AL5" s="2">
        <f t="shared" si="18"/>
        <v>34.727755999999999</v>
      </c>
      <c r="AM5" t="str">
        <f t="shared" si="19"/>
        <v>عالية جدًا ≥ 30M</v>
      </c>
      <c r="AN5">
        <v>40130163</v>
      </c>
      <c r="AO5" s="2">
        <f t="shared" si="20"/>
        <v>40.130163000000003</v>
      </c>
      <c r="AP5" t="str">
        <f t="shared" si="21"/>
        <v>عالية جدًا ≥ 30M</v>
      </c>
      <c r="AQ5" s="13">
        <v>0.12</v>
      </c>
      <c r="AR5" s="13" t="str">
        <f t="shared" si="22"/>
        <v>منخفضة &lt; 11%</v>
      </c>
      <c r="AS5" s="13">
        <v>3.5000000000000003E-2</v>
      </c>
      <c r="AT5" s="13" t="str">
        <f t="shared" si="23"/>
        <v>استثمار جيد</v>
      </c>
      <c r="AU5" s="13">
        <v>0.62289980983154802</v>
      </c>
      <c r="AV5" s="13" t="str">
        <f t="shared" si="24"/>
        <v>مرتفع جدًا</v>
      </c>
      <c r="AW5">
        <v>26581140</v>
      </c>
      <c r="AX5" s="2">
        <f t="shared" si="25"/>
        <v>26.581140000000001</v>
      </c>
      <c r="AY5" t="str">
        <f t="shared" si="26"/>
        <v>مرتفع</v>
      </c>
      <c r="AZ5" s="13">
        <v>0.62289980983154802</v>
      </c>
      <c r="BA5" s="13" t="str">
        <f t="shared" si="27"/>
        <v>مرتفع جدًا</v>
      </c>
      <c r="BB5" s="13">
        <v>0.81380680468468991</v>
      </c>
      <c r="BC5" s="13" t="str">
        <f t="shared" si="28"/>
        <v>مرتفع جدًا</v>
      </c>
      <c r="BD5">
        <v>1</v>
      </c>
      <c r="BE5" t="str">
        <f t="shared" si="29"/>
        <v>إنتاجية منخفضة ≤ 2</v>
      </c>
      <c r="BF5">
        <v>4</v>
      </c>
      <c r="BG5">
        <v>3</v>
      </c>
      <c r="BH5">
        <v>5</v>
      </c>
      <c r="BI5">
        <v>5</v>
      </c>
      <c r="BJ5">
        <v>1</v>
      </c>
      <c r="BK5">
        <v>5</v>
      </c>
      <c r="BL5">
        <v>23</v>
      </c>
      <c r="BM5" t="s">
        <v>82</v>
      </c>
      <c r="BN5" s="2">
        <v>149.441326</v>
      </c>
      <c r="BO5" s="14" t="str">
        <f t="shared" si="30"/>
        <v>149.4 Mn</v>
      </c>
      <c r="BP5" s="2">
        <v>147.789074</v>
      </c>
      <c r="BQ5" s="14" t="str">
        <f t="shared" si="31"/>
        <v>147.8 Mn</v>
      </c>
      <c r="BR5" s="2">
        <v>0.7</v>
      </c>
      <c r="BS5" s="14" t="str">
        <f t="shared" si="32"/>
        <v>700 Thousand</v>
      </c>
      <c r="BT5" s="2">
        <v>0.95225199999999999</v>
      </c>
      <c r="BU5" s="11" t="str">
        <f t="shared" si="33"/>
        <v>700 Thousand</v>
      </c>
    </row>
    <row r="6" spans="1:73" x14ac:dyDescent="0.35">
      <c r="A6">
        <v>5</v>
      </c>
      <c r="B6" t="s">
        <v>85</v>
      </c>
      <c r="C6" t="str">
        <f t="shared" si="0"/>
        <v>Riyadh - Opportunity 5</v>
      </c>
      <c r="D6" t="s">
        <v>77</v>
      </c>
      <c r="E6" t="s">
        <v>205</v>
      </c>
      <c r="F6" t="s">
        <v>78</v>
      </c>
      <c r="G6" s="11">
        <v>15</v>
      </c>
      <c r="H6" s="11" t="str">
        <f t="shared" si="1"/>
        <v xml:space="preserve"> منخفض جدًا (أقل من 25 موظف)</v>
      </c>
      <c r="I6">
        <v>4957547</v>
      </c>
      <c r="J6" t="str">
        <f t="shared" si="2"/>
        <v>استثمار منخفض &lt; 20M</v>
      </c>
      <c r="K6">
        <v>4784950</v>
      </c>
      <c r="L6" t="str">
        <f t="shared" si="3"/>
        <v>منخفضة &lt; 20M</v>
      </c>
      <c r="M6" s="4">
        <v>75000</v>
      </c>
      <c r="N6" s="4" t="str">
        <f t="shared" si="4"/>
        <v>منخفضة &lt; 500K</v>
      </c>
      <c r="O6">
        <v>97597</v>
      </c>
      <c r="P6" t="str">
        <f t="shared" si="5"/>
        <v>منخفض &lt; 1M</v>
      </c>
      <c r="Q6">
        <v>2092350</v>
      </c>
      <c r="R6" s="2">
        <f t="shared" si="6"/>
        <v>2.0923500000000002</v>
      </c>
      <c r="S6" t="str">
        <f t="shared" si="7"/>
        <v>منخفضة &lt; 10M</v>
      </c>
      <c r="T6">
        <v>1300583</v>
      </c>
      <c r="U6" s="2">
        <f t="shared" si="8"/>
        <v>1.300583</v>
      </c>
      <c r="V6" t="str">
        <f t="shared" si="9"/>
        <v>منخفض &lt; 5M</v>
      </c>
      <c r="W6">
        <v>791767</v>
      </c>
      <c r="X6" s="2">
        <f t="shared" si="10"/>
        <v>0.791767</v>
      </c>
      <c r="Y6" t="str">
        <f t="shared" si="11"/>
        <v>منخفضة &lt; 2M</v>
      </c>
      <c r="Z6" s="13">
        <v>0.16</v>
      </c>
      <c r="AA6" s="13" t="str">
        <f t="shared" si="12"/>
        <v>منخفض &lt; 15%</v>
      </c>
      <c r="AB6" s="13">
        <v>0.12</v>
      </c>
      <c r="AC6" s="13" t="str">
        <f t="shared" si="13"/>
        <v>منخفض &lt; 13%</v>
      </c>
      <c r="AD6">
        <v>6.3</v>
      </c>
      <c r="AE6" s="11" t="str">
        <f t="shared" si="14"/>
        <v>عائد طويل (5 – 7 سنوات)</v>
      </c>
      <c r="AF6">
        <v>0.37409999999999999</v>
      </c>
      <c r="AG6" t="str">
        <f t="shared" si="15"/>
        <v>منخفض &lt; 40%</v>
      </c>
      <c r="AH6">
        <v>556716</v>
      </c>
      <c r="AI6" s="2">
        <f t="shared" si="16"/>
        <v>0.55671599999999999</v>
      </c>
      <c r="AJ6" t="str">
        <f t="shared" si="17"/>
        <v>منخفض &lt; 2M</v>
      </c>
      <c r="AK6">
        <v>1798612</v>
      </c>
      <c r="AL6" s="2">
        <f t="shared" si="18"/>
        <v>1.7986120000000001</v>
      </c>
      <c r="AM6" t="str">
        <f t="shared" si="19"/>
        <v>منخفضة &lt; 2M</v>
      </c>
      <c r="AN6">
        <v>1954832</v>
      </c>
      <c r="AO6" s="2">
        <f t="shared" si="20"/>
        <v>1.9548319999999999</v>
      </c>
      <c r="AP6" t="str">
        <f t="shared" si="21"/>
        <v>منخفضة جدًا &lt; 2M</v>
      </c>
      <c r="AQ6" s="13">
        <v>0.1</v>
      </c>
      <c r="AR6" s="13" t="str">
        <f t="shared" si="22"/>
        <v>منخفضة &lt; 11%</v>
      </c>
      <c r="AS6" s="13">
        <v>1.999999999999999E-2</v>
      </c>
      <c r="AT6" s="13" t="str">
        <f t="shared" si="23"/>
        <v>استثمار جيد</v>
      </c>
      <c r="AU6" s="13">
        <v>0.37841039978971008</v>
      </c>
      <c r="AV6" s="13" t="str">
        <f t="shared" si="24"/>
        <v>مرتفع</v>
      </c>
      <c r="AW6">
        <v>791767</v>
      </c>
      <c r="AX6" s="2">
        <f t="shared" si="25"/>
        <v>0.791767</v>
      </c>
      <c r="AY6" t="str">
        <f t="shared" si="26"/>
        <v>منخفض</v>
      </c>
      <c r="AZ6" s="13">
        <v>0.37841039978971008</v>
      </c>
      <c r="BA6" s="13" t="str">
        <f t="shared" si="27"/>
        <v>مرتفع</v>
      </c>
      <c r="BB6" s="13">
        <v>0.85961335340645684</v>
      </c>
      <c r="BC6" s="13" t="str">
        <f t="shared" si="28"/>
        <v>مرتفع جدًا</v>
      </c>
      <c r="BD6">
        <v>3</v>
      </c>
      <c r="BE6" t="str">
        <f t="shared" si="29"/>
        <v>إنتاجية متوسطة 3 - 5</v>
      </c>
      <c r="BF6">
        <v>3</v>
      </c>
      <c r="BG6">
        <v>1</v>
      </c>
      <c r="BH6">
        <v>5</v>
      </c>
      <c r="BI6">
        <v>5</v>
      </c>
      <c r="BJ6">
        <v>1</v>
      </c>
      <c r="BK6">
        <v>5</v>
      </c>
      <c r="BL6">
        <v>20</v>
      </c>
      <c r="BM6" t="s">
        <v>82</v>
      </c>
      <c r="BN6" s="2">
        <v>4.9575469999999999</v>
      </c>
      <c r="BO6" s="14" t="str">
        <f t="shared" si="30"/>
        <v>5. Mn</v>
      </c>
      <c r="BP6" s="2">
        <v>4.7849500000000003</v>
      </c>
      <c r="BQ6" s="14" t="str">
        <f t="shared" si="31"/>
        <v>4.8 Mn</v>
      </c>
      <c r="BR6" s="2">
        <v>7.4999999999999997E-2</v>
      </c>
      <c r="BS6" s="14" t="str">
        <f t="shared" si="32"/>
        <v>75 Thousand</v>
      </c>
      <c r="BT6" s="2">
        <v>9.7597000000000003E-2</v>
      </c>
      <c r="BU6" s="11" t="str">
        <f t="shared" si="33"/>
        <v>75 Thousand</v>
      </c>
    </row>
    <row r="7" spans="1:73" x14ac:dyDescent="0.35">
      <c r="A7">
        <v>6</v>
      </c>
      <c r="B7" t="s">
        <v>86</v>
      </c>
      <c r="C7" t="str">
        <f t="shared" si="0"/>
        <v>Riyadh - Opportunity 6</v>
      </c>
      <c r="D7" t="s">
        <v>77</v>
      </c>
      <c r="E7" t="s">
        <v>205</v>
      </c>
      <c r="F7" t="s">
        <v>78</v>
      </c>
      <c r="G7" s="11">
        <v>11</v>
      </c>
      <c r="H7" s="11" t="str">
        <f t="shared" si="1"/>
        <v xml:space="preserve"> منخفض جدًا (أقل من 25 موظف)</v>
      </c>
      <c r="I7">
        <v>4106084</v>
      </c>
      <c r="J7" t="str">
        <f t="shared" si="2"/>
        <v>استثمار منخفض &lt; 20M</v>
      </c>
      <c r="K7">
        <v>2678400</v>
      </c>
      <c r="L7" t="str">
        <f t="shared" si="3"/>
        <v>منخفضة &lt; 20M</v>
      </c>
      <c r="M7" s="4">
        <v>780000</v>
      </c>
      <c r="N7" s="4" t="str">
        <f t="shared" si="4"/>
        <v>متوسطة 500K - 2M</v>
      </c>
      <c r="O7">
        <v>647684</v>
      </c>
      <c r="P7" t="str">
        <f t="shared" si="5"/>
        <v>منخفض &lt; 1M</v>
      </c>
      <c r="Q7">
        <v>2958720</v>
      </c>
      <c r="R7" s="2">
        <f t="shared" si="6"/>
        <v>2.95872</v>
      </c>
      <c r="S7" t="str">
        <f t="shared" si="7"/>
        <v>منخفضة &lt; 10M</v>
      </c>
      <c r="T7">
        <v>2361730</v>
      </c>
      <c r="U7" s="2">
        <f t="shared" si="8"/>
        <v>2.3617300000000001</v>
      </c>
      <c r="V7" t="str">
        <f t="shared" si="9"/>
        <v>منخفض &lt; 5M</v>
      </c>
      <c r="W7">
        <v>596990</v>
      </c>
      <c r="X7" s="2">
        <f t="shared" si="10"/>
        <v>0.59699000000000002</v>
      </c>
      <c r="Y7" t="str">
        <f t="shared" si="11"/>
        <v>منخفضة &lt; 2M</v>
      </c>
      <c r="Z7" s="13">
        <v>0.14499999999999999</v>
      </c>
      <c r="AA7" s="13" t="str">
        <f t="shared" si="12"/>
        <v>منخفض &lt; 15%</v>
      </c>
      <c r="AB7" s="13">
        <v>0.1</v>
      </c>
      <c r="AC7" s="13" t="str">
        <f t="shared" si="13"/>
        <v>منخفض &lt; 13%</v>
      </c>
      <c r="AD7">
        <v>6.9</v>
      </c>
      <c r="AE7" s="11" t="str">
        <f t="shared" si="14"/>
        <v>عائد طويل (5 – 7 سنوات)</v>
      </c>
      <c r="AF7">
        <v>0.68059999999999998</v>
      </c>
      <c r="AG7" t="str">
        <f t="shared" si="15"/>
        <v>مرتفع &gt; 60%</v>
      </c>
      <c r="AH7">
        <v>60416</v>
      </c>
      <c r="AI7" s="2">
        <f t="shared" si="16"/>
        <v>6.0415999999999997E-2</v>
      </c>
      <c r="AJ7" t="str">
        <f t="shared" si="17"/>
        <v>منخفض &lt; 2M</v>
      </c>
      <c r="AK7">
        <v>1732877</v>
      </c>
      <c r="AL7" s="2">
        <f t="shared" si="18"/>
        <v>1.732877</v>
      </c>
      <c r="AM7" t="str">
        <f t="shared" si="19"/>
        <v>منخفضة &lt; 2M</v>
      </c>
      <c r="AN7">
        <v>1889264</v>
      </c>
      <c r="AO7" s="2">
        <f t="shared" si="20"/>
        <v>1.8892640000000001</v>
      </c>
      <c r="AP7" t="str">
        <f t="shared" si="21"/>
        <v>منخفضة جدًا &lt; 2M</v>
      </c>
      <c r="AQ7" s="13">
        <v>0.1</v>
      </c>
      <c r="AR7" s="13" t="str">
        <f t="shared" si="22"/>
        <v>منخفضة &lt; 11%</v>
      </c>
      <c r="AS7" s="13">
        <v>0</v>
      </c>
      <c r="AT7" s="13" t="str">
        <f t="shared" si="23"/>
        <v>في طور التحسن</v>
      </c>
      <c r="AU7" s="13">
        <v>0.20177306402768769</v>
      </c>
      <c r="AV7" s="13" t="str">
        <f t="shared" si="24"/>
        <v>متوسط</v>
      </c>
      <c r="AW7">
        <v>596990</v>
      </c>
      <c r="AX7" s="2">
        <f t="shared" si="25"/>
        <v>0.59699000000000002</v>
      </c>
      <c r="AY7" t="str">
        <f t="shared" si="26"/>
        <v>منخفض</v>
      </c>
      <c r="AZ7" s="13">
        <v>0.20177306402768769</v>
      </c>
      <c r="BA7" s="13" t="str">
        <f t="shared" si="27"/>
        <v>معتدل</v>
      </c>
      <c r="BB7" s="13">
        <v>0.58568468797317763</v>
      </c>
      <c r="BC7" s="13" t="str">
        <f t="shared" si="28"/>
        <v>مرتفع</v>
      </c>
      <c r="BD7">
        <v>3</v>
      </c>
      <c r="BE7" t="str">
        <f t="shared" si="29"/>
        <v>إنتاجية متوسطة 3 - 5</v>
      </c>
      <c r="BF7">
        <v>1</v>
      </c>
      <c r="BG7">
        <v>1</v>
      </c>
      <c r="BH7">
        <v>4</v>
      </c>
      <c r="BI7">
        <v>4</v>
      </c>
      <c r="BJ7">
        <v>1</v>
      </c>
      <c r="BK7">
        <v>5</v>
      </c>
      <c r="BL7">
        <v>16</v>
      </c>
      <c r="BM7" t="s">
        <v>87</v>
      </c>
      <c r="BN7" s="2">
        <v>4.1060840000000001</v>
      </c>
      <c r="BO7" s="14" t="str">
        <f t="shared" si="30"/>
        <v>4.1 Mn</v>
      </c>
      <c r="BP7" s="2">
        <v>2.6783999999999999</v>
      </c>
      <c r="BQ7" s="14" t="str">
        <f t="shared" si="31"/>
        <v>2.7 Mn</v>
      </c>
      <c r="BR7" s="2">
        <v>0.78</v>
      </c>
      <c r="BS7" s="14" t="str">
        <f t="shared" si="32"/>
        <v>780 Thousand</v>
      </c>
      <c r="BT7" s="2">
        <v>0.64768400000000004</v>
      </c>
      <c r="BU7" s="11" t="str">
        <f t="shared" si="33"/>
        <v>780 Thousand</v>
      </c>
    </row>
    <row r="8" spans="1:73" x14ac:dyDescent="0.35">
      <c r="A8">
        <v>7</v>
      </c>
      <c r="B8" t="s">
        <v>88</v>
      </c>
      <c r="C8" t="str">
        <f t="shared" si="0"/>
        <v>Diriyah - Opportunity 7</v>
      </c>
      <c r="D8" t="s">
        <v>77</v>
      </c>
      <c r="E8" t="s">
        <v>204</v>
      </c>
      <c r="F8" t="s">
        <v>81</v>
      </c>
      <c r="G8" s="11">
        <v>35</v>
      </c>
      <c r="H8" s="11" t="str">
        <f t="shared" si="1"/>
        <v xml:space="preserve"> منخفض (من 25 إلى أقل من 75 موظف)</v>
      </c>
      <c r="I8">
        <v>54353548</v>
      </c>
      <c r="J8" t="str">
        <f t="shared" si="2"/>
        <v>استثمار متوسط 20M - 100M</v>
      </c>
      <c r="K8">
        <v>53702175</v>
      </c>
      <c r="L8" t="str">
        <f t="shared" si="3"/>
        <v>متوسطة 20M - 100M</v>
      </c>
      <c r="M8" s="4">
        <v>1358839</v>
      </c>
      <c r="N8" s="4" t="str">
        <f t="shared" si="4"/>
        <v>متوسطة 500K - 2M</v>
      </c>
      <c r="O8">
        <v>651373</v>
      </c>
      <c r="P8" t="str">
        <f t="shared" si="5"/>
        <v>منخفض &lt; 1M</v>
      </c>
      <c r="Q8">
        <v>15694767</v>
      </c>
      <c r="R8" s="2">
        <f t="shared" si="6"/>
        <v>15.694767000000001</v>
      </c>
      <c r="S8" t="str">
        <f t="shared" si="7"/>
        <v>متوسطة 10M - 50M</v>
      </c>
      <c r="T8">
        <v>8837558</v>
      </c>
      <c r="U8" s="2">
        <f t="shared" si="8"/>
        <v>8.8375579999999996</v>
      </c>
      <c r="V8" t="str">
        <f t="shared" si="9"/>
        <v>متوسط 5M - 20M</v>
      </c>
      <c r="W8">
        <v>6857209</v>
      </c>
      <c r="X8" s="2">
        <f t="shared" si="10"/>
        <v>6.8572090000000001</v>
      </c>
      <c r="Y8" t="str">
        <f t="shared" si="11"/>
        <v>متوسطة 2M - 10M</v>
      </c>
      <c r="Z8" s="13">
        <v>0.126</v>
      </c>
      <c r="AA8" s="13" t="str">
        <f t="shared" si="12"/>
        <v>منخفض &lt; 15%</v>
      </c>
      <c r="AB8" s="13">
        <v>0.13900000000000001</v>
      </c>
      <c r="AC8" s="13" t="str">
        <f t="shared" si="13"/>
        <v>منخفض &lt; 13%</v>
      </c>
      <c r="AD8">
        <v>6.5</v>
      </c>
      <c r="AE8" s="11" t="str">
        <f t="shared" si="14"/>
        <v>عائد طويل (5 – 7 سنوات)</v>
      </c>
      <c r="AF8">
        <v>0.245</v>
      </c>
      <c r="AG8" t="str">
        <f t="shared" si="15"/>
        <v>منخفض &lt; 40%</v>
      </c>
      <c r="AH8">
        <v>46260468</v>
      </c>
      <c r="AI8" s="2">
        <f t="shared" si="16"/>
        <v>46.260468000000003</v>
      </c>
      <c r="AJ8" t="str">
        <f t="shared" si="17"/>
        <v>ممتاز ≥ 30M</v>
      </c>
      <c r="AK8">
        <v>8515012</v>
      </c>
      <c r="AL8" s="2">
        <f t="shared" si="18"/>
        <v>8.5150120000000005</v>
      </c>
      <c r="AM8" t="str">
        <f t="shared" si="19"/>
        <v>متوسطة 2M - 10M</v>
      </c>
      <c r="AN8">
        <v>10050668</v>
      </c>
      <c r="AO8" s="2">
        <f t="shared" si="20"/>
        <v>10.050668</v>
      </c>
      <c r="AP8" t="str">
        <f t="shared" si="21"/>
        <v>مرتفعة 10M - 30M</v>
      </c>
      <c r="AQ8" s="13">
        <v>0.12</v>
      </c>
      <c r="AR8" s="13" t="str">
        <f t="shared" si="22"/>
        <v>منخفضة &lt; 11%</v>
      </c>
      <c r="AS8" s="13">
        <v>1.900000000000002E-2</v>
      </c>
      <c r="AT8" s="13" t="str">
        <f t="shared" si="23"/>
        <v>استثمار جيد</v>
      </c>
      <c r="AU8" s="13">
        <v>0.43691053202637542</v>
      </c>
      <c r="AV8" s="13" t="str">
        <f t="shared" si="24"/>
        <v>مرتفع</v>
      </c>
      <c r="AW8">
        <v>6857209</v>
      </c>
      <c r="AX8" s="2">
        <f t="shared" si="25"/>
        <v>6.8572090000000001</v>
      </c>
      <c r="AY8" t="str">
        <f t="shared" si="26"/>
        <v>معتدل</v>
      </c>
      <c r="AZ8" s="13">
        <v>0.43691053202637542</v>
      </c>
      <c r="BA8" s="13" t="str">
        <f t="shared" si="27"/>
        <v>مرتفع جدًا</v>
      </c>
      <c r="BB8" s="13">
        <v>0.54253828680604177</v>
      </c>
      <c r="BC8" s="13" t="str">
        <f t="shared" si="28"/>
        <v>مرتفع</v>
      </c>
      <c r="BD8">
        <v>1</v>
      </c>
      <c r="BE8" t="str">
        <f t="shared" si="29"/>
        <v>إنتاجية منخفضة ≤ 2</v>
      </c>
      <c r="BF8">
        <v>3</v>
      </c>
      <c r="BG8">
        <v>1</v>
      </c>
      <c r="BH8">
        <v>5</v>
      </c>
      <c r="BI8">
        <v>5</v>
      </c>
      <c r="BJ8">
        <v>1</v>
      </c>
      <c r="BK8">
        <v>5</v>
      </c>
      <c r="BL8">
        <v>20</v>
      </c>
      <c r="BM8" t="s">
        <v>82</v>
      </c>
      <c r="BN8" s="2">
        <v>54.353548000000004</v>
      </c>
      <c r="BO8" s="14" t="str">
        <f t="shared" si="30"/>
        <v>54.4 Mn</v>
      </c>
      <c r="BP8" s="2">
        <v>53.702174999999997</v>
      </c>
      <c r="BQ8" s="14" t="str">
        <f t="shared" si="31"/>
        <v>53.7 Mn</v>
      </c>
      <c r="BR8" s="2">
        <v>1.3588389999999999</v>
      </c>
      <c r="BS8" s="14" t="str">
        <f t="shared" si="32"/>
        <v>1.4 Mn</v>
      </c>
      <c r="BT8" s="2">
        <v>0.65137299999999998</v>
      </c>
      <c r="BU8" s="11" t="str">
        <f t="shared" si="33"/>
        <v>1359 Thousand</v>
      </c>
    </row>
    <row r="9" spans="1:73" x14ac:dyDescent="0.35">
      <c r="A9">
        <v>8</v>
      </c>
      <c r="B9" t="s">
        <v>89</v>
      </c>
      <c r="C9" t="str">
        <f t="shared" si="0"/>
        <v>Al Kharj - Opportunity 8</v>
      </c>
      <c r="D9" t="s">
        <v>77</v>
      </c>
      <c r="E9" t="s">
        <v>90</v>
      </c>
      <c r="F9" t="s">
        <v>78</v>
      </c>
      <c r="G9" s="11">
        <v>14</v>
      </c>
      <c r="H9" s="11" t="str">
        <f t="shared" si="1"/>
        <v xml:space="preserve"> منخفض جدًا (أقل من 25 موظف)</v>
      </c>
      <c r="I9">
        <v>23772897</v>
      </c>
      <c r="J9" t="str">
        <f t="shared" si="2"/>
        <v>استثمار متوسط 20M - 100M</v>
      </c>
      <c r="K9">
        <v>23442363</v>
      </c>
      <c r="L9" t="str">
        <f t="shared" si="3"/>
        <v>متوسطة 20M - 100M</v>
      </c>
      <c r="M9" s="4">
        <v>594322</v>
      </c>
      <c r="N9" s="4" t="str">
        <f t="shared" si="4"/>
        <v>متوسطة 500K - 2M</v>
      </c>
      <c r="O9">
        <v>330534</v>
      </c>
      <c r="P9" t="str">
        <f t="shared" si="5"/>
        <v>منخفض &lt; 1M</v>
      </c>
      <c r="Q9">
        <v>9094611</v>
      </c>
      <c r="R9" s="2">
        <f t="shared" si="6"/>
        <v>9.0946110000000004</v>
      </c>
      <c r="S9" t="str">
        <f t="shared" si="7"/>
        <v>منخفضة &lt; 10M</v>
      </c>
      <c r="T9">
        <v>5941198</v>
      </c>
      <c r="U9" s="2">
        <f t="shared" si="8"/>
        <v>5.941198</v>
      </c>
      <c r="V9" t="str">
        <f t="shared" si="9"/>
        <v>متوسط 5M - 20M</v>
      </c>
      <c r="W9">
        <v>3153413</v>
      </c>
      <c r="X9" s="2">
        <f t="shared" si="10"/>
        <v>3.153413</v>
      </c>
      <c r="Y9" t="str">
        <f t="shared" si="11"/>
        <v>متوسطة 2M - 10M</v>
      </c>
      <c r="Z9" s="13">
        <v>0.13300000000000001</v>
      </c>
      <c r="AA9" s="13" t="str">
        <f t="shared" si="12"/>
        <v>منخفض &lt; 15%</v>
      </c>
      <c r="AB9" s="13">
        <v>0.19500000000000001</v>
      </c>
      <c r="AC9" s="13" t="str">
        <f t="shared" si="13"/>
        <v>منخفض &lt; 13%</v>
      </c>
      <c r="AD9">
        <v>5.5</v>
      </c>
      <c r="AE9" s="11" t="str">
        <f t="shared" si="14"/>
        <v>عائد طويل (5 – 7 سنوات)</v>
      </c>
      <c r="AF9">
        <v>0.30499999999999999</v>
      </c>
      <c r="AG9" t="str">
        <f t="shared" si="15"/>
        <v>منخفض &lt; 40%</v>
      </c>
      <c r="AH9">
        <v>14002517</v>
      </c>
      <c r="AI9" s="2">
        <f t="shared" si="16"/>
        <v>14.002516999999999</v>
      </c>
      <c r="AJ9" t="str">
        <f t="shared" si="17"/>
        <v>مرتفع 10M - 30M</v>
      </c>
      <c r="AK9">
        <v>1732877</v>
      </c>
      <c r="AL9" s="2">
        <f t="shared" si="18"/>
        <v>1.732877</v>
      </c>
      <c r="AM9" t="str">
        <f t="shared" si="19"/>
        <v>منخفضة &lt; 2M</v>
      </c>
      <c r="AN9">
        <v>1889264</v>
      </c>
      <c r="AO9" s="2">
        <f t="shared" si="20"/>
        <v>1.8892640000000001</v>
      </c>
      <c r="AP9" t="str">
        <f t="shared" si="21"/>
        <v>منخفضة جدًا &lt; 2M</v>
      </c>
      <c r="AQ9" s="13">
        <v>0.1</v>
      </c>
      <c r="AR9" s="13" t="str">
        <f t="shared" si="22"/>
        <v>منخفضة &lt; 11%</v>
      </c>
      <c r="AS9" s="13">
        <v>9.5000000000000001E-2</v>
      </c>
      <c r="AT9" s="13" t="str">
        <f t="shared" si="23"/>
        <v>استثمار جيد</v>
      </c>
      <c r="AU9" s="13">
        <v>0.34673423635161532</v>
      </c>
      <c r="AV9" s="13" t="str">
        <f t="shared" si="24"/>
        <v>مرتفع</v>
      </c>
      <c r="AW9">
        <v>3153413</v>
      </c>
      <c r="AX9" s="2">
        <f t="shared" si="25"/>
        <v>3.153413</v>
      </c>
      <c r="AY9" t="str">
        <f t="shared" si="26"/>
        <v>منخفض</v>
      </c>
      <c r="AZ9" s="13">
        <v>0.34673423635161532</v>
      </c>
      <c r="BA9" s="13" t="str">
        <f t="shared" si="27"/>
        <v>مرتفع</v>
      </c>
      <c r="BB9" s="13">
        <v>0.19053888066240551</v>
      </c>
      <c r="BC9" s="13" t="str">
        <f t="shared" si="28"/>
        <v>منخفض</v>
      </c>
      <c r="BD9">
        <v>1</v>
      </c>
      <c r="BE9" t="str">
        <f t="shared" si="29"/>
        <v>إنتاجية منخفضة ≤ 2</v>
      </c>
      <c r="BF9">
        <v>4</v>
      </c>
      <c r="BG9">
        <v>3</v>
      </c>
      <c r="BH9">
        <v>5</v>
      </c>
      <c r="BI9">
        <v>5</v>
      </c>
      <c r="BJ9">
        <v>1</v>
      </c>
      <c r="BK9">
        <v>1</v>
      </c>
      <c r="BL9">
        <v>19</v>
      </c>
      <c r="BM9" t="s">
        <v>87</v>
      </c>
      <c r="BN9" s="2">
        <v>23.772897</v>
      </c>
      <c r="BO9" s="14" t="str">
        <f t="shared" si="30"/>
        <v>23.8 Mn</v>
      </c>
      <c r="BP9" s="2">
        <v>23.442363</v>
      </c>
      <c r="BQ9" s="14" t="str">
        <f t="shared" si="31"/>
        <v>23.4 Mn</v>
      </c>
      <c r="BR9" s="2">
        <v>0.59432200000000002</v>
      </c>
      <c r="BS9" s="14" t="str">
        <f t="shared" si="32"/>
        <v>594 Thousand</v>
      </c>
      <c r="BT9" s="2">
        <v>0.33053399999999999</v>
      </c>
      <c r="BU9" s="11" t="str">
        <f t="shared" si="33"/>
        <v>594 Thousand</v>
      </c>
    </row>
    <row r="10" spans="1:73" x14ac:dyDescent="0.35">
      <c r="A10">
        <v>9</v>
      </c>
      <c r="B10" t="s">
        <v>91</v>
      </c>
      <c r="C10" t="str">
        <f t="shared" si="0"/>
        <v>Riyadh - Opportunity 9</v>
      </c>
      <c r="D10" t="s">
        <v>77</v>
      </c>
      <c r="E10" t="s">
        <v>205</v>
      </c>
      <c r="F10" t="s">
        <v>81</v>
      </c>
      <c r="G10" s="11">
        <v>35</v>
      </c>
      <c r="H10" s="11" t="str">
        <f t="shared" si="1"/>
        <v xml:space="preserve"> منخفض (من 25 إلى أقل من 75 موظف)</v>
      </c>
      <c r="I10">
        <v>7468750</v>
      </c>
      <c r="J10" t="str">
        <f t="shared" si="2"/>
        <v>استثمار منخفض &lt; 20M</v>
      </c>
      <c r="K10">
        <v>7275000</v>
      </c>
      <c r="L10" t="str">
        <f t="shared" si="3"/>
        <v>منخفضة &lt; 20M</v>
      </c>
      <c r="M10" s="4">
        <v>186719</v>
      </c>
      <c r="N10" s="4" t="str">
        <f t="shared" si="4"/>
        <v>منخفضة &lt; 500K</v>
      </c>
      <c r="O10">
        <v>193750</v>
      </c>
      <c r="P10" t="str">
        <f t="shared" si="5"/>
        <v>منخفض &lt; 1M</v>
      </c>
      <c r="Q10">
        <v>4200000</v>
      </c>
      <c r="R10" s="2">
        <f t="shared" si="6"/>
        <v>4.2</v>
      </c>
      <c r="S10" t="str">
        <f t="shared" si="7"/>
        <v>منخفضة &lt; 10M</v>
      </c>
      <c r="T10">
        <v>2228856</v>
      </c>
      <c r="U10" s="2">
        <f t="shared" si="8"/>
        <v>2.2288559999999999</v>
      </c>
      <c r="V10" t="str">
        <f t="shared" si="9"/>
        <v>منخفض &lt; 5M</v>
      </c>
      <c r="W10">
        <v>1971144</v>
      </c>
      <c r="X10" s="2">
        <f t="shared" si="10"/>
        <v>1.971144</v>
      </c>
      <c r="Y10" t="str">
        <f t="shared" si="11"/>
        <v>منخفضة &lt; 2M</v>
      </c>
      <c r="Z10" s="13">
        <v>0.26300000000000001</v>
      </c>
      <c r="AA10" s="13" t="str">
        <f t="shared" si="12"/>
        <v>منخفض &lt; 15%</v>
      </c>
      <c r="AB10" s="13">
        <v>0.24</v>
      </c>
      <c r="AC10" s="13" t="str">
        <f t="shared" si="13"/>
        <v>منخفض &lt; 13%</v>
      </c>
      <c r="AD10">
        <v>3.8</v>
      </c>
      <c r="AE10" s="11" t="str">
        <f t="shared" si="14"/>
        <v>عائد متوسط (3 – &lt;5 سنوات)</v>
      </c>
      <c r="AF10">
        <v>0.23100000000000001</v>
      </c>
      <c r="AG10" t="str">
        <f t="shared" si="15"/>
        <v>منخفض &lt; 40%</v>
      </c>
      <c r="AH10">
        <v>5098307</v>
      </c>
      <c r="AI10" s="2">
        <f t="shared" si="16"/>
        <v>5.0983070000000001</v>
      </c>
      <c r="AJ10" t="str">
        <f t="shared" si="17"/>
        <v>متوسط 2M - 10M</v>
      </c>
      <c r="AK10">
        <v>2763004</v>
      </c>
      <c r="AL10" s="2">
        <f t="shared" si="18"/>
        <v>2.763004</v>
      </c>
      <c r="AM10" t="str">
        <f t="shared" si="19"/>
        <v>متوسطة 2M - 10M</v>
      </c>
      <c r="AN10">
        <v>3070705</v>
      </c>
      <c r="AO10" s="2">
        <f t="shared" si="20"/>
        <v>3.0707049999999998</v>
      </c>
      <c r="AP10" t="str">
        <f t="shared" si="21"/>
        <v>متوسطة 2M - 10M</v>
      </c>
      <c r="AQ10" s="13">
        <v>0.12</v>
      </c>
      <c r="AR10" s="13" t="str">
        <f t="shared" si="22"/>
        <v>منخفضة &lt; 11%</v>
      </c>
      <c r="AS10" s="13">
        <v>0.12</v>
      </c>
      <c r="AT10" s="13" t="str">
        <f t="shared" si="23"/>
        <v>استثمار جيد</v>
      </c>
      <c r="AU10" s="13">
        <v>0.46932000000000001</v>
      </c>
      <c r="AV10" s="13" t="str">
        <f t="shared" si="24"/>
        <v>مرتفع جدًا</v>
      </c>
      <c r="AW10">
        <v>1971144</v>
      </c>
      <c r="AX10" s="2">
        <f t="shared" si="25"/>
        <v>1.971144</v>
      </c>
      <c r="AY10" t="str">
        <f t="shared" si="26"/>
        <v>منخفض</v>
      </c>
      <c r="AZ10" s="13">
        <v>0.46932000000000001</v>
      </c>
      <c r="BA10" s="13" t="str">
        <f t="shared" si="27"/>
        <v>مرتفع جدًا</v>
      </c>
      <c r="BB10" s="13">
        <v>0.65785809523809524</v>
      </c>
      <c r="BC10" s="13" t="str">
        <f t="shared" si="28"/>
        <v>مرتفع جدًا</v>
      </c>
      <c r="BD10">
        <v>5</v>
      </c>
      <c r="BE10" t="str">
        <f t="shared" si="29"/>
        <v>إنتاجية متوسطة 3 - 5</v>
      </c>
      <c r="BF10">
        <v>5</v>
      </c>
      <c r="BG10">
        <v>4</v>
      </c>
      <c r="BH10">
        <v>5</v>
      </c>
      <c r="BI10">
        <v>5</v>
      </c>
      <c r="BJ10">
        <v>3</v>
      </c>
      <c r="BK10">
        <v>5</v>
      </c>
      <c r="BL10">
        <v>27</v>
      </c>
      <c r="BM10" t="s">
        <v>79</v>
      </c>
      <c r="BN10" s="2">
        <v>7.46875</v>
      </c>
      <c r="BO10" s="14" t="str">
        <f t="shared" si="30"/>
        <v>7.5 Mn</v>
      </c>
      <c r="BP10" s="2">
        <v>7.2750000000000004</v>
      </c>
      <c r="BQ10" s="14" t="str">
        <f t="shared" si="31"/>
        <v>7.3 Mn</v>
      </c>
      <c r="BR10" s="2">
        <v>0.186719</v>
      </c>
      <c r="BS10" s="14" t="str">
        <f t="shared" si="32"/>
        <v>187 Thousand</v>
      </c>
      <c r="BT10" s="2">
        <v>0.19375000000000001</v>
      </c>
      <c r="BU10" s="11" t="str">
        <f t="shared" si="33"/>
        <v>187 Thousand</v>
      </c>
    </row>
    <row r="11" spans="1:73" x14ac:dyDescent="0.35">
      <c r="A11">
        <v>10</v>
      </c>
      <c r="B11" t="s">
        <v>92</v>
      </c>
      <c r="C11" t="str">
        <f t="shared" si="0"/>
        <v>Al Majmaah - Opportunity 10</v>
      </c>
      <c r="D11" t="s">
        <v>77</v>
      </c>
      <c r="E11" t="s">
        <v>93</v>
      </c>
      <c r="F11" t="s">
        <v>81</v>
      </c>
      <c r="G11" s="11">
        <v>70</v>
      </c>
      <c r="H11" s="11" t="str">
        <f t="shared" si="1"/>
        <v xml:space="preserve"> منخفض (من 25 إلى أقل من 75 موظف)</v>
      </c>
      <c r="I11">
        <v>28391867</v>
      </c>
      <c r="J11" t="str">
        <f t="shared" si="2"/>
        <v>استثمار متوسط 20M - 100M</v>
      </c>
      <c r="K11">
        <v>27824000</v>
      </c>
      <c r="L11" t="str">
        <f t="shared" si="3"/>
        <v>متوسطة 20M - 100M</v>
      </c>
      <c r="M11" s="4">
        <v>120000</v>
      </c>
      <c r="N11" s="4" t="str">
        <f t="shared" si="4"/>
        <v>منخفضة &lt; 500K</v>
      </c>
      <c r="O11">
        <v>555867</v>
      </c>
      <c r="P11" t="str">
        <f t="shared" si="5"/>
        <v>منخفض &lt; 1M</v>
      </c>
      <c r="Q11">
        <v>12000000</v>
      </c>
      <c r="R11" s="2">
        <f t="shared" si="6"/>
        <v>12</v>
      </c>
      <c r="S11" t="str">
        <f t="shared" si="7"/>
        <v>متوسطة 10M - 50M</v>
      </c>
      <c r="T11">
        <v>8661621</v>
      </c>
      <c r="U11" s="2">
        <f t="shared" si="8"/>
        <v>8.6616210000000002</v>
      </c>
      <c r="V11" t="str">
        <f t="shared" si="9"/>
        <v>متوسط 5M - 20M</v>
      </c>
      <c r="W11">
        <v>3338379</v>
      </c>
      <c r="X11" s="2">
        <f t="shared" si="10"/>
        <v>3.3383790000000002</v>
      </c>
      <c r="Y11" t="str">
        <f t="shared" si="11"/>
        <v>متوسطة 2M - 10M</v>
      </c>
      <c r="Z11" s="13">
        <v>0.11799999999999999</v>
      </c>
      <c r="AA11" s="13" t="str">
        <f t="shared" si="12"/>
        <v>منخفض &lt; 15%</v>
      </c>
      <c r="AB11" s="13">
        <v>0.1</v>
      </c>
      <c r="AC11" s="13" t="str">
        <f t="shared" si="13"/>
        <v>منخفض &lt; 13%</v>
      </c>
      <c r="AD11">
        <v>7.1</v>
      </c>
      <c r="AE11" s="11" t="str">
        <f t="shared" si="14"/>
        <v>عائد طويل (5 – 7 سنوات)</v>
      </c>
      <c r="AF11">
        <v>0.36699999999999999</v>
      </c>
      <c r="AG11" t="str">
        <f t="shared" si="15"/>
        <v>منخفض &lt; 40%</v>
      </c>
      <c r="AH11">
        <v>2378857</v>
      </c>
      <c r="AI11" s="2">
        <f t="shared" si="16"/>
        <v>2.378857</v>
      </c>
      <c r="AJ11" t="str">
        <f t="shared" si="17"/>
        <v>متوسط 2M - 10M</v>
      </c>
      <c r="AK11">
        <v>4333732</v>
      </c>
      <c r="AL11" s="2">
        <f t="shared" si="18"/>
        <v>4.3337320000000004</v>
      </c>
      <c r="AM11" t="str">
        <f t="shared" si="19"/>
        <v>متوسطة 2M - 10M</v>
      </c>
      <c r="AN11">
        <v>4791168</v>
      </c>
      <c r="AO11" s="2">
        <f t="shared" si="20"/>
        <v>4.7911679999999999</v>
      </c>
      <c r="AP11" t="str">
        <f t="shared" si="21"/>
        <v>متوسطة 2M - 10M</v>
      </c>
      <c r="AQ11" s="13">
        <v>0.12</v>
      </c>
      <c r="AR11" s="13" t="str">
        <f t="shared" si="22"/>
        <v>منخفضة &lt; 11%</v>
      </c>
      <c r="AS11" s="13">
        <v>-1.999999999999999E-2</v>
      </c>
      <c r="AT11" s="13" t="str">
        <f t="shared" si="23"/>
        <v>في طور التحسن</v>
      </c>
      <c r="AU11" s="13">
        <v>0.27819824999999998</v>
      </c>
      <c r="AV11" s="13" t="str">
        <f t="shared" si="24"/>
        <v>متوسط</v>
      </c>
      <c r="AW11">
        <v>3338379</v>
      </c>
      <c r="AX11" s="2">
        <f t="shared" si="25"/>
        <v>3.3383790000000002</v>
      </c>
      <c r="AY11" t="str">
        <f t="shared" si="26"/>
        <v>منخفض</v>
      </c>
      <c r="AZ11" s="13">
        <v>0.27819824999999998</v>
      </c>
      <c r="BA11" s="13" t="str">
        <f t="shared" si="27"/>
        <v>معتدل</v>
      </c>
      <c r="BB11" s="13">
        <v>0.36114433333333329</v>
      </c>
      <c r="BC11" s="13" t="str">
        <f t="shared" si="28"/>
        <v>معتدل</v>
      </c>
      <c r="BD11">
        <v>2</v>
      </c>
      <c r="BE11" t="str">
        <f t="shared" si="29"/>
        <v>إنتاجية منخفضة ≤ 2</v>
      </c>
      <c r="BF11">
        <v>1</v>
      </c>
      <c r="BG11">
        <v>1</v>
      </c>
      <c r="BH11">
        <v>5</v>
      </c>
      <c r="BI11">
        <v>5</v>
      </c>
      <c r="BJ11">
        <v>1</v>
      </c>
      <c r="BK11">
        <v>4</v>
      </c>
      <c r="BL11">
        <v>17</v>
      </c>
      <c r="BM11" t="s">
        <v>87</v>
      </c>
      <c r="BN11" s="2">
        <v>28.391867000000001</v>
      </c>
      <c r="BO11" s="14" t="str">
        <f t="shared" si="30"/>
        <v>28.4 Mn</v>
      </c>
      <c r="BP11" s="2">
        <v>27.824000000000002</v>
      </c>
      <c r="BQ11" s="14" t="str">
        <f t="shared" si="31"/>
        <v>27.8 Mn</v>
      </c>
      <c r="BR11" s="2">
        <v>0.12</v>
      </c>
      <c r="BS11" s="14" t="str">
        <f t="shared" si="32"/>
        <v>120 Thousand</v>
      </c>
      <c r="BT11" s="2">
        <v>0.555867</v>
      </c>
      <c r="BU11" s="11" t="str">
        <f t="shared" si="33"/>
        <v>120 Thousand</v>
      </c>
    </row>
    <row r="12" spans="1:73" x14ac:dyDescent="0.35">
      <c r="A12">
        <v>11</v>
      </c>
      <c r="B12" t="s">
        <v>94</v>
      </c>
      <c r="C12" t="str">
        <f t="shared" si="0"/>
        <v>Riyadh - Opportunity 11</v>
      </c>
      <c r="D12" t="s">
        <v>77</v>
      </c>
      <c r="E12" t="s">
        <v>205</v>
      </c>
      <c r="F12" t="s">
        <v>81</v>
      </c>
      <c r="G12" s="11">
        <v>30</v>
      </c>
      <c r="H12" s="11" t="str">
        <f t="shared" si="1"/>
        <v xml:space="preserve"> منخفض (من 25 إلى أقل من 75 موظف)</v>
      </c>
      <c r="I12">
        <v>30624950</v>
      </c>
      <c r="J12" t="str">
        <f t="shared" si="2"/>
        <v>استثمار متوسط 20M - 100M</v>
      </c>
      <c r="K12">
        <v>29994000</v>
      </c>
      <c r="L12" t="str">
        <f t="shared" si="3"/>
        <v>متوسطة 20M - 100M</v>
      </c>
      <c r="M12" s="4">
        <v>765624</v>
      </c>
      <c r="N12" s="4" t="str">
        <f t="shared" si="4"/>
        <v>متوسطة 500K - 2M</v>
      </c>
      <c r="O12">
        <v>630950</v>
      </c>
      <c r="P12" t="str">
        <f t="shared" si="5"/>
        <v>منخفض &lt; 1M</v>
      </c>
      <c r="Q12">
        <v>15000000</v>
      </c>
      <c r="R12" s="2">
        <f t="shared" si="6"/>
        <v>15</v>
      </c>
      <c r="S12" t="str">
        <f t="shared" si="7"/>
        <v>متوسطة 10M - 50M</v>
      </c>
      <c r="T12">
        <v>8597592</v>
      </c>
      <c r="U12" s="2">
        <f t="shared" si="8"/>
        <v>8.5975920000000006</v>
      </c>
      <c r="V12" t="str">
        <f t="shared" si="9"/>
        <v>متوسط 5M - 20M</v>
      </c>
      <c r="W12">
        <v>6402408</v>
      </c>
      <c r="X12" s="2">
        <f t="shared" si="10"/>
        <v>6.4024080000000003</v>
      </c>
      <c r="Y12" t="str">
        <f t="shared" si="11"/>
        <v>متوسطة 2M - 10M</v>
      </c>
      <c r="Z12" s="13">
        <v>0.20899999999999999</v>
      </c>
      <c r="AA12" s="13" t="str">
        <f t="shared" si="12"/>
        <v>منخفض &lt; 15%</v>
      </c>
      <c r="AB12" s="13">
        <v>0.19</v>
      </c>
      <c r="AC12" s="13" t="str">
        <f t="shared" si="13"/>
        <v>منخفض &lt; 13%</v>
      </c>
      <c r="AD12" s="11">
        <v>4.5</v>
      </c>
      <c r="AE12" s="11" t="str">
        <f t="shared" si="14"/>
        <v>عائد متوسط (3 – &lt;5 سنوات)</v>
      </c>
      <c r="AF12">
        <v>0.35099999999999998</v>
      </c>
      <c r="AG12" t="str">
        <f t="shared" si="15"/>
        <v>منخفض &lt; 40%</v>
      </c>
      <c r="AH12">
        <v>14210444</v>
      </c>
      <c r="AI12" s="2">
        <f t="shared" si="16"/>
        <v>14.210444000000001</v>
      </c>
      <c r="AJ12" t="str">
        <f t="shared" si="17"/>
        <v>مرتفع 10M - 30M</v>
      </c>
      <c r="AK12">
        <v>6660200</v>
      </c>
      <c r="AL12" s="2">
        <f t="shared" si="18"/>
        <v>6.6601999999999997</v>
      </c>
      <c r="AM12" t="str">
        <f t="shared" si="19"/>
        <v>متوسطة 2M - 10M</v>
      </c>
      <c r="AN12">
        <v>7386222</v>
      </c>
      <c r="AO12" s="2">
        <f t="shared" si="20"/>
        <v>7.3862220000000001</v>
      </c>
      <c r="AP12" t="str">
        <f t="shared" si="21"/>
        <v>متوسطة 2M - 10M</v>
      </c>
      <c r="AQ12" s="13">
        <v>0.12</v>
      </c>
      <c r="AR12" s="13" t="str">
        <f t="shared" si="22"/>
        <v>منخفضة &lt; 11%</v>
      </c>
      <c r="AS12" s="13">
        <v>7.0000000000000007E-2</v>
      </c>
      <c r="AT12" s="13" t="str">
        <f t="shared" si="23"/>
        <v>استثمار جيد</v>
      </c>
      <c r="AU12" s="13">
        <v>0.42682720000000002</v>
      </c>
      <c r="AV12" s="13" t="str">
        <f t="shared" si="24"/>
        <v>مرتفع</v>
      </c>
      <c r="AW12">
        <v>6402408</v>
      </c>
      <c r="AX12" s="2">
        <f t="shared" si="25"/>
        <v>6.4024080000000003</v>
      </c>
      <c r="AY12" t="str">
        <f t="shared" si="26"/>
        <v>معتدل</v>
      </c>
      <c r="AZ12" s="13">
        <v>0.42682720000000002</v>
      </c>
      <c r="BA12" s="13" t="str">
        <f t="shared" si="27"/>
        <v>مرتفع جدًا</v>
      </c>
      <c r="BB12" s="13">
        <v>0.44401333333333332</v>
      </c>
      <c r="BC12" s="13" t="str">
        <f t="shared" si="28"/>
        <v>مرتفع</v>
      </c>
      <c r="BD12">
        <v>1</v>
      </c>
      <c r="BE12" t="str">
        <f t="shared" si="29"/>
        <v>إنتاجية منخفضة ≤ 2</v>
      </c>
      <c r="BF12">
        <v>4</v>
      </c>
      <c r="BG12">
        <v>3</v>
      </c>
      <c r="BH12">
        <v>5</v>
      </c>
      <c r="BI12">
        <v>5</v>
      </c>
      <c r="BJ12">
        <v>1</v>
      </c>
      <c r="BK12">
        <v>5</v>
      </c>
      <c r="BL12">
        <v>23</v>
      </c>
      <c r="BM12" t="s">
        <v>82</v>
      </c>
      <c r="BN12" s="2">
        <v>30.624949999999998</v>
      </c>
      <c r="BO12" s="14" t="str">
        <f t="shared" si="30"/>
        <v>30.6 Mn</v>
      </c>
      <c r="BP12" s="2">
        <v>29.994</v>
      </c>
      <c r="BQ12" s="14" t="str">
        <f t="shared" si="31"/>
        <v>30. Mn</v>
      </c>
      <c r="BR12" s="2">
        <v>0.76562399999999997</v>
      </c>
      <c r="BS12" s="14" t="str">
        <f t="shared" si="32"/>
        <v>766 Thousand</v>
      </c>
      <c r="BT12" s="2">
        <v>0.63095000000000001</v>
      </c>
      <c r="BU12" s="11" t="str">
        <f t="shared" si="33"/>
        <v>766 Thousand</v>
      </c>
    </row>
    <row r="13" spans="1:73" x14ac:dyDescent="0.35">
      <c r="A13">
        <v>12</v>
      </c>
      <c r="B13" t="s">
        <v>95</v>
      </c>
      <c r="C13" t="str">
        <f t="shared" si="0"/>
        <v>Riyadh - Opportunity 12</v>
      </c>
      <c r="D13" t="s">
        <v>77</v>
      </c>
      <c r="E13" t="s">
        <v>205</v>
      </c>
      <c r="F13" t="s">
        <v>81</v>
      </c>
      <c r="G13" s="11">
        <v>70</v>
      </c>
      <c r="H13" s="11" t="str">
        <f t="shared" si="1"/>
        <v xml:space="preserve"> منخفض (من 25 إلى أقل من 75 موظف)</v>
      </c>
      <c r="I13">
        <v>87856213</v>
      </c>
      <c r="J13" t="str">
        <f t="shared" si="2"/>
        <v>استثمار متوسط 20M - 100M</v>
      </c>
      <c r="K13">
        <v>86617790</v>
      </c>
      <c r="L13" t="str">
        <f t="shared" si="3"/>
        <v>متوسطة 20M - 100M</v>
      </c>
      <c r="M13" s="4">
        <v>2196405</v>
      </c>
      <c r="N13" s="4" t="str">
        <f t="shared" si="4"/>
        <v>مرتفعة ≥ 2M</v>
      </c>
      <c r="O13">
        <v>1237423</v>
      </c>
      <c r="P13" t="str">
        <f t="shared" si="5"/>
        <v>متوسط 1M - 10M</v>
      </c>
      <c r="Q13">
        <v>45000000</v>
      </c>
      <c r="R13" s="2">
        <f t="shared" si="6"/>
        <v>45</v>
      </c>
      <c r="S13" t="str">
        <f t="shared" si="7"/>
        <v>متوسطة 10M - 50M</v>
      </c>
      <c r="T13">
        <v>29100636</v>
      </c>
      <c r="U13" s="2">
        <f t="shared" si="8"/>
        <v>29.100636000000002</v>
      </c>
      <c r="V13" t="str">
        <f t="shared" si="9"/>
        <v>مرتفع 20M - 100M</v>
      </c>
      <c r="W13">
        <v>15899364</v>
      </c>
      <c r="X13" s="2">
        <f t="shared" si="10"/>
        <v>15.899364</v>
      </c>
      <c r="Y13" t="str">
        <f t="shared" si="11"/>
        <v>مرتفعة 10M - 30M</v>
      </c>
      <c r="Z13" s="13">
        <v>0.18099999999999999</v>
      </c>
      <c r="AA13" s="13" t="str">
        <f t="shared" si="12"/>
        <v>منخفض &lt; 15%</v>
      </c>
      <c r="AB13" s="13">
        <v>0.16</v>
      </c>
      <c r="AC13" s="13" t="str">
        <f t="shared" si="13"/>
        <v>منخفض &lt; 13%</v>
      </c>
      <c r="AD13">
        <v>5.5</v>
      </c>
      <c r="AE13" s="11" t="str">
        <f t="shared" si="14"/>
        <v>عائد طويل (5 – 7 سنوات)</v>
      </c>
      <c r="AF13">
        <v>0.34300000000000003</v>
      </c>
      <c r="AG13" t="str">
        <f t="shared" si="15"/>
        <v>منخفض &lt; 40%</v>
      </c>
      <c r="AH13">
        <v>23337868</v>
      </c>
      <c r="AI13" s="2">
        <f t="shared" si="16"/>
        <v>23.337868</v>
      </c>
      <c r="AJ13" t="str">
        <f t="shared" si="17"/>
        <v>مرتفع 10M - 30M</v>
      </c>
      <c r="AK13">
        <v>17792664</v>
      </c>
      <c r="AL13" s="2">
        <f t="shared" si="18"/>
        <v>17.792663999999998</v>
      </c>
      <c r="AM13" t="str">
        <f t="shared" si="19"/>
        <v>مرتفعة 10M - 30M</v>
      </c>
      <c r="AN13">
        <v>20204376</v>
      </c>
      <c r="AO13" s="2">
        <f t="shared" si="20"/>
        <v>20.204376</v>
      </c>
      <c r="AP13" t="str">
        <f t="shared" si="21"/>
        <v>مرتفعة 10M - 30M</v>
      </c>
      <c r="AQ13" s="13">
        <v>0.12</v>
      </c>
      <c r="AR13" s="13" t="str">
        <f t="shared" si="22"/>
        <v>منخفضة &lt; 11%</v>
      </c>
      <c r="AS13" s="13">
        <v>4.0000000000000008E-2</v>
      </c>
      <c r="AT13" s="13" t="str">
        <f t="shared" si="23"/>
        <v>استثمار جيد</v>
      </c>
      <c r="AU13" s="13">
        <v>0.3533192</v>
      </c>
      <c r="AV13" s="13" t="str">
        <f t="shared" si="24"/>
        <v>مرتفع</v>
      </c>
      <c r="AW13">
        <v>15899364</v>
      </c>
      <c r="AX13" s="2">
        <f t="shared" si="25"/>
        <v>15.899364</v>
      </c>
      <c r="AY13" t="str">
        <f t="shared" si="26"/>
        <v>مرتفع</v>
      </c>
      <c r="AZ13" s="13">
        <v>0.3533192</v>
      </c>
      <c r="BA13" s="13" t="str">
        <f t="shared" si="27"/>
        <v>مرتفع</v>
      </c>
      <c r="BB13" s="13">
        <v>0.39539253333333341</v>
      </c>
      <c r="BC13" s="13" t="str">
        <f t="shared" si="28"/>
        <v>معتدل</v>
      </c>
      <c r="BD13">
        <v>1</v>
      </c>
      <c r="BE13" t="str">
        <f t="shared" si="29"/>
        <v>إنتاجية منخفضة ≤ 2</v>
      </c>
      <c r="BF13">
        <v>4</v>
      </c>
      <c r="BG13">
        <v>3</v>
      </c>
      <c r="BH13">
        <v>5</v>
      </c>
      <c r="BI13">
        <v>5</v>
      </c>
      <c r="BJ13">
        <v>1</v>
      </c>
      <c r="BK13">
        <v>4</v>
      </c>
      <c r="BL13">
        <v>22</v>
      </c>
      <c r="BM13" t="s">
        <v>82</v>
      </c>
      <c r="BN13" s="2">
        <v>87.856212999999997</v>
      </c>
      <c r="BO13" s="14" t="str">
        <f t="shared" si="30"/>
        <v>87.9 Mn</v>
      </c>
      <c r="BP13" s="2">
        <v>86.617789999999999</v>
      </c>
      <c r="BQ13" s="14" t="str">
        <f t="shared" si="31"/>
        <v>86.6 Mn</v>
      </c>
      <c r="BR13" s="2">
        <v>2.1964049999999999</v>
      </c>
      <c r="BS13" s="14" t="str">
        <f t="shared" si="32"/>
        <v>2.2 Mn</v>
      </c>
      <c r="BT13" s="2">
        <v>1.2374229999999999</v>
      </c>
      <c r="BU13" s="11" t="str">
        <f t="shared" si="33"/>
        <v>2.2 Mn</v>
      </c>
    </row>
    <row r="14" spans="1:73" x14ac:dyDescent="0.35">
      <c r="A14">
        <v>13</v>
      </c>
      <c r="B14" t="s">
        <v>96</v>
      </c>
      <c r="C14" t="str">
        <f t="shared" si="0"/>
        <v>Riyadh - Opportunity 13</v>
      </c>
      <c r="D14" t="s">
        <v>77</v>
      </c>
      <c r="E14" t="s">
        <v>205</v>
      </c>
      <c r="F14" t="s">
        <v>78</v>
      </c>
      <c r="G14" s="11">
        <v>30</v>
      </c>
      <c r="H14" s="11" t="str">
        <f t="shared" si="1"/>
        <v xml:space="preserve"> منخفض (من 25 إلى أقل من 75 موظف)</v>
      </c>
      <c r="I14">
        <v>9611400</v>
      </c>
      <c r="J14" t="str">
        <f t="shared" si="2"/>
        <v>استثمار منخفض &lt; 20M</v>
      </c>
      <c r="K14">
        <v>9432000</v>
      </c>
      <c r="L14" t="str">
        <f t="shared" si="3"/>
        <v>منخفضة &lt; 20M</v>
      </c>
      <c r="M14" s="4">
        <v>240285</v>
      </c>
      <c r="N14" s="4" t="str">
        <f t="shared" si="4"/>
        <v>منخفضة &lt; 500K</v>
      </c>
      <c r="O14">
        <v>179400</v>
      </c>
      <c r="P14" t="str">
        <f t="shared" si="5"/>
        <v>منخفض &lt; 1M</v>
      </c>
      <c r="Q14">
        <v>4000000</v>
      </c>
      <c r="R14" s="2">
        <f t="shared" si="6"/>
        <v>4</v>
      </c>
      <c r="S14" t="str">
        <f t="shared" si="7"/>
        <v>منخفضة &lt; 10M</v>
      </c>
      <c r="T14">
        <v>2632260</v>
      </c>
      <c r="U14" s="2">
        <f t="shared" si="8"/>
        <v>2.63226</v>
      </c>
      <c r="V14" t="str">
        <f t="shared" si="9"/>
        <v>منخفض &lt; 5M</v>
      </c>
      <c r="W14">
        <v>1367740</v>
      </c>
      <c r="X14" s="2">
        <f t="shared" si="10"/>
        <v>1.36774</v>
      </c>
      <c r="Y14" t="str">
        <f t="shared" si="11"/>
        <v>منخفضة &lt; 2M</v>
      </c>
      <c r="Z14" s="13">
        <v>0.14199999999999999</v>
      </c>
      <c r="AA14" s="13" t="str">
        <f t="shared" si="12"/>
        <v>منخفض &lt; 15%</v>
      </c>
      <c r="AB14" s="13">
        <v>0.13</v>
      </c>
      <c r="AC14" s="13" t="str">
        <f t="shared" si="13"/>
        <v>منخفض &lt; 13%</v>
      </c>
      <c r="AD14">
        <v>6</v>
      </c>
      <c r="AE14" s="11" t="str">
        <f t="shared" si="14"/>
        <v>عائد طويل (5 – 7 سنوات)</v>
      </c>
      <c r="AF14">
        <v>0.42</v>
      </c>
      <c r="AG14" t="str">
        <f t="shared" si="15"/>
        <v>متوسط 40% - 60%</v>
      </c>
      <c r="AH14">
        <v>624523</v>
      </c>
      <c r="AI14" s="2">
        <f t="shared" si="16"/>
        <v>0.62452300000000005</v>
      </c>
      <c r="AJ14" t="str">
        <f t="shared" si="17"/>
        <v>منخفض &lt; 2M</v>
      </c>
      <c r="AK14">
        <v>1842912</v>
      </c>
      <c r="AL14" s="2">
        <f t="shared" si="18"/>
        <v>1.8429120000000001</v>
      </c>
      <c r="AM14" t="str">
        <f t="shared" si="19"/>
        <v>منخفضة &lt; 2M</v>
      </c>
      <c r="AN14">
        <v>2000716</v>
      </c>
      <c r="AO14" s="2">
        <f t="shared" si="20"/>
        <v>2.0007160000000002</v>
      </c>
      <c r="AP14" t="str">
        <f t="shared" si="21"/>
        <v>متوسطة 2M - 10M</v>
      </c>
      <c r="AQ14" s="13">
        <v>0.1</v>
      </c>
      <c r="AR14" s="13" t="str">
        <f t="shared" si="22"/>
        <v>منخفضة &lt; 11%</v>
      </c>
      <c r="AS14" s="13">
        <v>0.03</v>
      </c>
      <c r="AT14" s="13" t="str">
        <f t="shared" si="23"/>
        <v>استثمار جيد</v>
      </c>
      <c r="AU14" s="13">
        <v>0.34193499999999999</v>
      </c>
      <c r="AV14" s="13" t="str">
        <f t="shared" si="24"/>
        <v>مرتفع</v>
      </c>
      <c r="AW14">
        <v>1367740</v>
      </c>
      <c r="AX14" s="2">
        <f t="shared" si="25"/>
        <v>1.36774</v>
      </c>
      <c r="AY14" t="str">
        <f t="shared" si="26"/>
        <v>منخفض</v>
      </c>
      <c r="AZ14" s="13">
        <v>0.34193499999999999</v>
      </c>
      <c r="BA14" s="13" t="str">
        <f t="shared" si="27"/>
        <v>مرتفع</v>
      </c>
      <c r="BB14" s="13">
        <v>0.46072800000000003</v>
      </c>
      <c r="BC14" s="13" t="str">
        <f t="shared" si="28"/>
        <v>مرتفع</v>
      </c>
      <c r="BD14">
        <v>3</v>
      </c>
      <c r="BE14" t="str">
        <f t="shared" si="29"/>
        <v>إنتاجية متوسطة 3 - 5</v>
      </c>
      <c r="BF14">
        <v>3</v>
      </c>
      <c r="BG14">
        <v>3</v>
      </c>
      <c r="BH14">
        <v>5</v>
      </c>
      <c r="BI14">
        <v>5</v>
      </c>
      <c r="BJ14">
        <v>1</v>
      </c>
      <c r="BK14">
        <v>5</v>
      </c>
      <c r="BL14">
        <v>22</v>
      </c>
      <c r="BM14" t="s">
        <v>82</v>
      </c>
      <c r="BN14" s="2">
        <v>9.6113999999999997</v>
      </c>
      <c r="BO14" s="14" t="str">
        <f t="shared" si="30"/>
        <v>9.6 Mn</v>
      </c>
      <c r="BP14" s="2">
        <v>9.4320000000000004</v>
      </c>
      <c r="BQ14" s="14" t="str">
        <f t="shared" si="31"/>
        <v>9.4 Mn</v>
      </c>
      <c r="BR14" s="2">
        <v>0.240285</v>
      </c>
      <c r="BS14" s="14" t="str">
        <f t="shared" si="32"/>
        <v>240 Thousand</v>
      </c>
      <c r="BT14" s="2">
        <v>0.1794</v>
      </c>
      <c r="BU14" s="11" t="str">
        <f t="shared" si="33"/>
        <v>240 Thousand</v>
      </c>
    </row>
    <row r="15" spans="1:73" x14ac:dyDescent="0.35">
      <c r="A15">
        <v>14</v>
      </c>
      <c r="B15" t="s">
        <v>97</v>
      </c>
      <c r="C15" t="str">
        <f t="shared" si="0"/>
        <v>Riyadh - Opportunity 14</v>
      </c>
      <c r="D15" t="s">
        <v>77</v>
      </c>
      <c r="E15" t="s">
        <v>205</v>
      </c>
      <c r="F15" t="s">
        <v>81</v>
      </c>
      <c r="G15" s="11">
        <v>30</v>
      </c>
      <c r="H15" s="11" t="str">
        <f t="shared" si="1"/>
        <v xml:space="preserve"> منخفض (من 25 إلى أقل من 75 موظف)</v>
      </c>
      <c r="I15">
        <v>31500000</v>
      </c>
      <c r="J15" t="str">
        <f t="shared" si="2"/>
        <v>استثمار متوسط 20M - 100M</v>
      </c>
      <c r="K15">
        <v>30975000</v>
      </c>
      <c r="L15" t="str">
        <f t="shared" si="3"/>
        <v>متوسطة 20M - 100M</v>
      </c>
      <c r="M15" s="4">
        <v>787500</v>
      </c>
      <c r="N15" s="4" t="str">
        <f t="shared" si="4"/>
        <v>متوسطة 500K - 2M</v>
      </c>
      <c r="O15">
        <v>525000</v>
      </c>
      <c r="P15" t="str">
        <f t="shared" si="5"/>
        <v>منخفض &lt; 1M</v>
      </c>
      <c r="Q15">
        <v>14400000</v>
      </c>
      <c r="R15" s="2">
        <f t="shared" si="6"/>
        <v>14.4</v>
      </c>
      <c r="S15" t="str">
        <f t="shared" si="7"/>
        <v>متوسطة 10M - 50M</v>
      </c>
      <c r="T15">
        <v>9370844</v>
      </c>
      <c r="U15" s="2">
        <f t="shared" si="8"/>
        <v>9.370844</v>
      </c>
      <c r="V15" t="str">
        <f t="shared" si="9"/>
        <v>متوسط 5M - 20M</v>
      </c>
      <c r="W15">
        <v>5029156</v>
      </c>
      <c r="X15" s="2">
        <f t="shared" si="10"/>
        <v>5.0291560000000004</v>
      </c>
      <c r="Y15" t="str">
        <f t="shared" si="11"/>
        <v>متوسطة 2M - 10M</v>
      </c>
      <c r="Z15" s="13">
        <v>0.159</v>
      </c>
      <c r="AA15" s="13" t="str">
        <f t="shared" si="12"/>
        <v>منخفض &lt; 15%</v>
      </c>
      <c r="AB15" s="13">
        <v>0.14000000000000001</v>
      </c>
      <c r="AC15" s="13" t="str">
        <f t="shared" si="13"/>
        <v>منخفض &lt; 13%</v>
      </c>
      <c r="AD15">
        <v>6.2</v>
      </c>
      <c r="AE15" s="11" t="str">
        <f t="shared" si="14"/>
        <v>عائد طويل (5 – 7 سنوات)</v>
      </c>
      <c r="AF15">
        <v>0.379</v>
      </c>
      <c r="AG15" t="str">
        <f t="shared" si="15"/>
        <v>منخفض &lt; 40%</v>
      </c>
      <c r="AH15">
        <v>2279658</v>
      </c>
      <c r="AI15" s="2">
        <f t="shared" si="16"/>
        <v>2.279658</v>
      </c>
      <c r="AJ15" t="str">
        <f t="shared" si="17"/>
        <v>متوسط 2M - 10M</v>
      </c>
      <c r="AK15">
        <v>5203440</v>
      </c>
      <c r="AL15" s="2">
        <f t="shared" si="18"/>
        <v>5.2034399999999996</v>
      </c>
      <c r="AM15" t="str">
        <f t="shared" si="19"/>
        <v>متوسطة 2M - 10M</v>
      </c>
      <c r="AN15">
        <v>5751984</v>
      </c>
      <c r="AO15" s="2">
        <f t="shared" si="20"/>
        <v>5.7519840000000002</v>
      </c>
      <c r="AP15" t="str">
        <f t="shared" si="21"/>
        <v>متوسطة 2M - 10M</v>
      </c>
      <c r="AQ15" s="13">
        <v>0.12</v>
      </c>
      <c r="AR15" s="13" t="str">
        <f t="shared" si="22"/>
        <v>منخفضة &lt; 11%</v>
      </c>
      <c r="AS15" s="13">
        <v>2.0000000000000021E-2</v>
      </c>
      <c r="AT15" s="13" t="str">
        <f t="shared" si="23"/>
        <v>استثمار جيد</v>
      </c>
      <c r="AU15" s="13">
        <v>0.34924694444444437</v>
      </c>
      <c r="AV15" s="13" t="str">
        <f t="shared" si="24"/>
        <v>مرتفع</v>
      </c>
      <c r="AW15">
        <v>5029156</v>
      </c>
      <c r="AX15" s="2">
        <f t="shared" si="25"/>
        <v>5.0291560000000004</v>
      </c>
      <c r="AY15" t="str">
        <f t="shared" si="26"/>
        <v>معتدل</v>
      </c>
      <c r="AZ15" s="13">
        <v>0.34924694444444437</v>
      </c>
      <c r="BA15" s="13" t="str">
        <f t="shared" si="27"/>
        <v>مرتفع</v>
      </c>
      <c r="BB15" s="13">
        <v>0.36135</v>
      </c>
      <c r="BC15" s="13" t="str">
        <f t="shared" si="28"/>
        <v>معتدل</v>
      </c>
      <c r="BD15">
        <v>1</v>
      </c>
      <c r="BE15" t="str">
        <f t="shared" si="29"/>
        <v>إنتاجية منخفضة ≤ 2</v>
      </c>
      <c r="BF15">
        <v>3</v>
      </c>
      <c r="BG15">
        <v>1</v>
      </c>
      <c r="BH15">
        <v>5</v>
      </c>
      <c r="BI15">
        <v>5</v>
      </c>
      <c r="BJ15">
        <v>1</v>
      </c>
      <c r="BK15">
        <v>4</v>
      </c>
      <c r="BL15">
        <v>19</v>
      </c>
      <c r="BM15" t="s">
        <v>87</v>
      </c>
      <c r="BN15" s="2">
        <v>31.5</v>
      </c>
      <c r="BO15" s="14" t="str">
        <f t="shared" si="30"/>
        <v>31.5 Mn</v>
      </c>
      <c r="BP15" s="2">
        <v>30.975000000000001</v>
      </c>
      <c r="BQ15" s="14" t="str">
        <f t="shared" si="31"/>
        <v>31. Mn</v>
      </c>
      <c r="BR15" s="2">
        <v>0.78749999999999998</v>
      </c>
      <c r="BS15" s="14" t="str">
        <f t="shared" si="32"/>
        <v>788 Thousand</v>
      </c>
      <c r="BT15" s="2">
        <v>0.52500000000000002</v>
      </c>
      <c r="BU15" s="11" t="str">
        <f t="shared" si="33"/>
        <v>788 Thousand</v>
      </c>
    </row>
    <row r="16" spans="1:73" x14ac:dyDescent="0.35">
      <c r="A16">
        <v>15</v>
      </c>
      <c r="B16" t="s">
        <v>98</v>
      </c>
      <c r="C16" t="str">
        <f t="shared" si="0"/>
        <v>Riyadh - Opportunity 15</v>
      </c>
      <c r="D16" t="s">
        <v>77</v>
      </c>
      <c r="E16" t="s">
        <v>205</v>
      </c>
      <c r="F16" t="s">
        <v>81</v>
      </c>
      <c r="G16" s="11">
        <v>40</v>
      </c>
      <c r="H16" s="11" t="str">
        <f t="shared" si="1"/>
        <v xml:space="preserve"> منخفض (من 25 إلى أقل من 75 موظف)</v>
      </c>
      <c r="I16">
        <v>20940640</v>
      </c>
      <c r="J16" t="str">
        <f t="shared" si="2"/>
        <v>استثمار متوسط 20M - 100M</v>
      </c>
      <c r="K16">
        <v>20476000</v>
      </c>
      <c r="L16" t="str">
        <f t="shared" si="3"/>
        <v>متوسطة 20M - 100M</v>
      </c>
      <c r="M16" s="4">
        <v>523516</v>
      </c>
      <c r="N16" s="4" t="str">
        <f t="shared" si="4"/>
        <v>متوسطة 500K - 2M</v>
      </c>
      <c r="O16">
        <v>464640</v>
      </c>
      <c r="P16" t="str">
        <f t="shared" si="5"/>
        <v>منخفض &lt; 1M</v>
      </c>
      <c r="Q16">
        <v>9600000</v>
      </c>
      <c r="R16" s="2">
        <f t="shared" si="6"/>
        <v>9.6</v>
      </c>
      <c r="S16" t="str">
        <f t="shared" si="7"/>
        <v>منخفضة &lt; 10M</v>
      </c>
      <c r="T16">
        <v>5971021</v>
      </c>
      <c r="U16" s="2">
        <f t="shared" si="8"/>
        <v>5.9710210000000004</v>
      </c>
      <c r="V16" t="str">
        <f t="shared" si="9"/>
        <v>متوسط 5M - 20M</v>
      </c>
      <c r="W16">
        <v>3628979</v>
      </c>
      <c r="X16" s="2">
        <f t="shared" si="10"/>
        <v>3.6289790000000002</v>
      </c>
      <c r="Y16" t="str">
        <f t="shared" si="11"/>
        <v>متوسطة 2M - 10M</v>
      </c>
      <c r="Z16" s="13">
        <v>0.17299999999999999</v>
      </c>
      <c r="AA16" s="13" t="str">
        <f t="shared" si="12"/>
        <v>منخفض &lt; 15%</v>
      </c>
      <c r="AB16" s="13">
        <v>0.15</v>
      </c>
      <c r="AC16" s="13" t="str">
        <f t="shared" si="13"/>
        <v>منخفض &lt; 13%</v>
      </c>
      <c r="AD16">
        <v>5.8</v>
      </c>
      <c r="AE16" s="11" t="str">
        <f t="shared" si="14"/>
        <v>عائد طويل (5 – 7 سنوات)</v>
      </c>
      <c r="AF16">
        <v>0.371</v>
      </c>
      <c r="AG16" t="str">
        <f t="shared" si="15"/>
        <v>منخفض &lt; 40%</v>
      </c>
      <c r="AH16">
        <v>3299836</v>
      </c>
      <c r="AI16" s="2">
        <f t="shared" si="16"/>
        <v>3.299836</v>
      </c>
      <c r="AJ16" t="str">
        <f t="shared" si="17"/>
        <v>متوسط 2M - 10M</v>
      </c>
      <c r="AK16">
        <v>4113811</v>
      </c>
      <c r="AL16" s="2">
        <f t="shared" si="18"/>
        <v>4.1138110000000001</v>
      </c>
      <c r="AM16" t="str">
        <f t="shared" si="19"/>
        <v>متوسطة 2M - 10M</v>
      </c>
      <c r="AN16">
        <v>4510778</v>
      </c>
      <c r="AO16" s="2">
        <f t="shared" si="20"/>
        <v>4.5107780000000002</v>
      </c>
      <c r="AP16" t="str">
        <f t="shared" si="21"/>
        <v>متوسطة 2M - 10M</v>
      </c>
      <c r="AQ16" s="13">
        <v>0.12</v>
      </c>
      <c r="AR16" s="13" t="str">
        <f t="shared" si="22"/>
        <v>منخفضة &lt; 11%</v>
      </c>
      <c r="AS16" s="13">
        <v>0.03</v>
      </c>
      <c r="AT16" s="13" t="str">
        <f t="shared" si="23"/>
        <v>استثمار جيد</v>
      </c>
      <c r="AU16" s="13">
        <v>0.37801864583333328</v>
      </c>
      <c r="AV16" s="13" t="str">
        <f t="shared" si="24"/>
        <v>مرتفع</v>
      </c>
      <c r="AW16">
        <v>3628979</v>
      </c>
      <c r="AX16" s="2">
        <f t="shared" si="25"/>
        <v>3.6289790000000002</v>
      </c>
      <c r="AY16" t="str">
        <f t="shared" si="26"/>
        <v>منخفض</v>
      </c>
      <c r="AZ16" s="13">
        <v>0.37801864583333328</v>
      </c>
      <c r="BA16" s="13" t="str">
        <f t="shared" si="27"/>
        <v>مرتفع</v>
      </c>
      <c r="BB16" s="13">
        <v>0.42852197916666668</v>
      </c>
      <c r="BC16" s="13" t="str">
        <f t="shared" si="28"/>
        <v>مرتفع</v>
      </c>
      <c r="BD16">
        <v>2</v>
      </c>
      <c r="BE16" t="str">
        <f t="shared" si="29"/>
        <v>إنتاجية منخفضة ≤ 2</v>
      </c>
      <c r="BF16">
        <v>3</v>
      </c>
      <c r="BG16">
        <v>3</v>
      </c>
      <c r="BH16">
        <v>5</v>
      </c>
      <c r="BI16">
        <v>5</v>
      </c>
      <c r="BJ16">
        <v>1</v>
      </c>
      <c r="BK16">
        <v>5</v>
      </c>
      <c r="BL16">
        <v>22</v>
      </c>
      <c r="BM16" t="s">
        <v>82</v>
      </c>
      <c r="BN16" s="2">
        <v>20.940639999999998</v>
      </c>
      <c r="BO16" s="14" t="str">
        <f t="shared" si="30"/>
        <v>20.9 Mn</v>
      </c>
      <c r="BP16" s="2">
        <v>20.475999999999999</v>
      </c>
      <c r="BQ16" s="14" t="str">
        <f t="shared" si="31"/>
        <v>20.5 Mn</v>
      </c>
      <c r="BR16" s="2">
        <v>0.52351599999999998</v>
      </c>
      <c r="BS16" s="14" t="str">
        <f t="shared" si="32"/>
        <v>524 Thousand</v>
      </c>
      <c r="BT16" s="2">
        <v>0.46464</v>
      </c>
      <c r="BU16" s="11" t="str">
        <f t="shared" si="33"/>
        <v>524 Thousand</v>
      </c>
    </row>
    <row r="17" spans="1:73" x14ac:dyDescent="0.35">
      <c r="A17">
        <v>16</v>
      </c>
      <c r="B17" t="s">
        <v>99</v>
      </c>
      <c r="C17" t="str">
        <f t="shared" si="0"/>
        <v>Riyadh - Opportunity 16</v>
      </c>
      <c r="D17" t="s">
        <v>77</v>
      </c>
      <c r="E17" t="s">
        <v>205</v>
      </c>
      <c r="F17" t="s">
        <v>78</v>
      </c>
      <c r="G17" s="11">
        <v>25</v>
      </c>
      <c r="H17" s="11" t="str">
        <f t="shared" si="1"/>
        <v xml:space="preserve"> منخفض (من 25 إلى أقل من 75 موظف)</v>
      </c>
      <c r="I17">
        <v>8578742</v>
      </c>
      <c r="J17" t="str">
        <f t="shared" si="2"/>
        <v>استثمار منخفض &lt; 20M</v>
      </c>
      <c r="K17">
        <v>8148000</v>
      </c>
      <c r="L17" t="str">
        <f t="shared" si="3"/>
        <v>منخفضة &lt; 20M</v>
      </c>
      <c r="M17" s="4">
        <v>214469</v>
      </c>
      <c r="N17" s="4" t="str">
        <f t="shared" si="4"/>
        <v>منخفضة &lt; 500K</v>
      </c>
      <c r="O17">
        <v>430742</v>
      </c>
      <c r="P17" t="str">
        <f t="shared" si="5"/>
        <v>منخفض &lt; 1M</v>
      </c>
      <c r="Q17">
        <v>3600000</v>
      </c>
      <c r="R17" s="2">
        <f t="shared" si="6"/>
        <v>3.6</v>
      </c>
      <c r="S17" t="str">
        <f t="shared" si="7"/>
        <v>منخفضة &lt; 10M</v>
      </c>
      <c r="T17">
        <v>2374018</v>
      </c>
      <c r="U17" s="2">
        <f t="shared" si="8"/>
        <v>2.374018</v>
      </c>
      <c r="V17" t="str">
        <f t="shared" si="9"/>
        <v>منخفض &lt; 5M</v>
      </c>
      <c r="W17">
        <v>1225982</v>
      </c>
      <c r="X17" s="2">
        <f t="shared" si="10"/>
        <v>1.2259819999999999</v>
      </c>
      <c r="Y17" t="str">
        <f t="shared" si="11"/>
        <v>منخفضة &lt; 2M</v>
      </c>
      <c r="Z17" s="13">
        <v>0.14299999999999999</v>
      </c>
      <c r="AA17" s="13" t="str">
        <f t="shared" si="12"/>
        <v>منخفض &lt; 15%</v>
      </c>
      <c r="AB17" s="13">
        <v>0.12</v>
      </c>
      <c r="AC17" s="13" t="str">
        <f t="shared" si="13"/>
        <v>منخفض &lt; 13%</v>
      </c>
      <c r="AD17">
        <v>6.6</v>
      </c>
      <c r="AE17" s="11" t="str">
        <f t="shared" si="14"/>
        <v>عائد طويل (5 – 7 سنوات)</v>
      </c>
      <c r="AF17">
        <v>0.44500000000000001</v>
      </c>
      <c r="AG17" t="str">
        <f t="shared" si="15"/>
        <v>متوسط 40% - 60%</v>
      </c>
      <c r="AH17">
        <v>789161</v>
      </c>
      <c r="AI17" s="2">
        <f t="shared" si="16"/>
        <v>0.789161</v>
      </c>
      <c r="AJ17" t="str">
        <f t="shared" si="17"/>
        <v>منخفض &lt; 2M</v>
      </c>
      <c r="AK17">
        <v>2072930</v>
      </c>
      <c r="AL17" s="2">
        <f t="shared" si="18"/>
        <v>2.0729299999999999</v>
      </c>
      <c r="AM17" t="str">
        <f t="shared" si="19"/>
        <v>متوسطة 2M - 10M</v>
      </c>
      <c r="AN17">
        <v>2260102</v>
      </c>
      <c r="AO17" s="2">
        <f t="shared" si="20"/>
        <v>2.2601019999999998</v>
      </c>
      <c r="AP17" t="str">
        <f t="shared" si="21"/>
        <v>متوسطة 2M - 10M</v>
      </c>
      <c r="AQ17" s="13">
        <v>0.1</v>
      </c>
      <c r="AR17" s="13" t="str">
        <f t="shared" si="22"/>
        <v>منخفضة &lt; 11%</v>
      </c>
      <c r="AS17" s="13">
        <v>1.999999999999999E-2</v>
      </c>
      <c r="AT17" s="13" t="str">
        <f t="shared" si="23"/>
        <v>استثمار جيد</v>
      </c>
      <c r="AU17" s="13">
        <v>0.34055055555555558</v>
      </c>
      <c r="AV17" s="13" t="str">
        <f t="shared" si="24"/>
        <v>مرتفع</v>
      </c>
      <c r="AW17">
        <v>1225982</v>
      </c>
      <c r="AX17" s="2">
        <f t="shared" si="25"/>
        <v>1.2259819999999999</v>
      </c>
      <c r="AY17" t="str">
        <f t="shared" si="26"/>
        <v>منخفض</v>
      </c>
      <c r="AZ17" s="13">
        <v>0.34055055555555558</v>
      </c>
      <c r="BA17" s="13" t="str">
        <f t="shared" si="27"/>
        <v>مرتفع</v>
      </c>
      <c r="BB17" s="13">
        <v>0.57581388888888885</v>
      </c>
      <c r="BC17" s="13" t="str">
        <f t="shared" si="28"/>
        <v>مرتفع</v>
      </c>
      <c r="BD17">
        <v>3</v>
      </c>
      <c r="BE17" t="str">
        <f t="shared" si="29"/>
        <v>إنتاجية متوسطة 3 - 5</v>
      </c>
      <c r="BF17">
        <v>3</v>
      </c>
      <c r="BG17">
        <v>1</v>
      </c>
      <c r="BH17">
        <v>5</v>
      </c>
      <c r="BI17">
        <v>5</v>
      </c>
      <c r="BJ17">
        <v>1</v>
      </c>
      <c r="BK17">
        <v>5</v>
      </c>
      <c r="BL17">
        <v>20</v>
      </c>
      <c r="BM17" t="s">
        <v>82</v>
      </c>
      <c r="BN17" s="2">
        <v>8.5787420000000001</v>
      </c>
      <c r="BO17" s="14" t="str">
        <f t="shared" si="30"/>
        <v>8.6 Mn</v>
      </c>
      <c r="BP17" s="2">
        <v>8.1479999999999997</v>
      </c>
      <c r="BQ17" s="14" t="str">
        <f t="shared" si="31"/>
        <v>8.1 Mn</v>
      </c>
      <c r="BR17" s="2">
        <v>0.21446899999999999</v>
      </c>
      <c r="BS17" s="14" t="str">
        <f t="shared" si="32"/>
        <v>214 Thousand</v>
      </c>
      <c r="BT17" s="2">
        <v>0.43074200000000001</v>
      </c>
      <c r="BU17" s="11" t="str">
        <f t="shared" si="33"/>
        <v>214 Thousand</v>
      </c>
    </row>
    <row r="18" spans="1:73" x14ac:dyDescent="0.35">
      <c r="A18">
        <v>17</v>
      </c>
      <c r="B18" t="s">
        <v>100</v>
      </c>
      <c r="C18" t="str">
        <f t="shared" si="0"/>
        <v>Riyadh - Opportunity 17</v>
      </c>
      <c r="D18" t="s">
        <v>77</v>
      </c>
      <c r="E18" t="s">
        <v>205</v>
      </c>
      <c r="F18" t="s">
        <v>78</v>
      </c>
      <c r="G18" s="11">
        <v>13</v>
      </c>
      <c r="H18" s="11" t="str">
        <f t="shared" si="1"/>
        <v xml:space="preserve"> منخفض جدًا (أقل من 25 موظف)</v>
      </c>
      <c r="I18">
        <v>4517600</v>
      </c>
      <c r="J18" t="str">
        <f t="shared" si="2"/>
        <v>استثمار منخفض &lt; 20M</v>
      </c>
      <c r="K18">
        <v>4432000</v>
      </c>
      <c r="L18" t="str">
        <f t="shared" si="3"/>
        <v>منخفضة &lt; 20M</v>
      </c>
      <c r="M18" s="4">
        <v>112940</v>
      </c>
      <c r="N18" s="4" t="str">
        <f t="shared" si="4"/>
        <v>منخفضة &lt; 500K</v>
      </c>
      <c r="O18">
        <v>85600</v>
      </c>
      <c r="P18" t="str">
        <f t="shared" si="5"/>
        <v>منخفض &lt; 1M</v>
      </c>
      <c r="Q18">
        <v>1800000</v>
      </c>
      <c r="R18" s="2">
        <f t="shared" si="6"/>
        <v>1.8</v>
      </c>
      <c r="S18" t="str">
        <f t="shared" si="7"/>
        <v>منخفضة &lt; 10M</v>
      </c>
      <c r="T18">
        <v>1173320</v>
      </c>
      <c r="U18" s="2">
        <f t="shared" si="8"/>
        <v>1.1733199999999999</v>
      </c>
      <c r="V18" t="str">
        <f t="shared" si="9"/>
        <v>منخفض &lt; 5M</v>
      </c>
      <c r="W18">
        <v>626680</v>
      </c>
      <c r="X18" s="2">
        <f t="shared" si="10"/>
        <v>0.62668000000000001</v>
      </c>
      <c r="Y18" t="str">
        <f t="shared" si="11"/>
        <v>منخفضة &lt; 2M</v>
      </c>
      <c r="Z18" s="13">
        <v>0.13900000000000001</v>
      </c>
      <c r="AA18" s="13" t="str">
        <f t="shared" si="12"/>
        <v>منخفض &lt; 15%</v>
      </c>
      <c r="AB18" s="13">
        <v>0.11</v>
      </c>
      <c r="AC18" s="13" t="str">
        <f t="shared" si="13"/>
        <v>منخفض &lt; 13%</v>
      </c>
      <c r="AD18">
        <v>6.8</v>
      </c>
      <c r="AE18" s="11" t="str">
        <f t="shared" si="14"/>
        <v>عائد طويل (5 – 7 سنوات)</v>
      </c>
      <c r="AF18">
        <v>0.435</v>
      </c>
      <c r="AG18" t="str">
        <f t="shared" si="15"/>
        <v>متوسط 40% - 60%</v>
      </c>
      <c r="AH18">
        <v>221131</v>
      </c>
      <c r="AI18" s="2">
        <f t="shared" si="16"/>
        <v>0.22113099999999999</v>
      </c>
      <c r="AJ18" t="str">
        <f t="shared" si="17"/>
        <v>منخفض &lt; 2M</v>
      </c>
      <c r="AK18">
        <v>1557600</v>
      </c>
      <c r="AL18" s="2">
        <f t="shared" si="18"/>
        <v>1.5576000000000001</v>
      </c>
      <c r="AM18" t="str">
        <f t="shared" si="19"/>
        <v>منخفضة &lt; 2M</v>
      </c>
      <c r="AN18">
        <v>1705024</v>
      </c>
      <c r="AO18" s="2">
        <f t="shared" si="20"/>
        <v>1.7050240000000001</v>
      </c>
      <c r="AP18" t="str">
        <f t="shared" si="21"/>
        <v>منخفضة جدًا &lt; 2M</v>
      </c>
      <c r="AQ18" s="13">
        <v>0.1</v>
      </c>
      <c r="AR18" s="13" t="str">
        <f t="shared" si="22"/>
        <v>منخفضة &lt; 11%</v>
      </c>
      <c r="AS18" s="13">
        <v>9.999999999999995E-3</v>
      </c>
      <c r="AT18" s="13" t="str">
        <f t="shared" si="23"/>
        <v>استثمار جيد</v>
      </c>
      <c r="AU18" s="13">
        <v>0.34815555555555561</v>
      </c>
      <c r="AV18" s="13" t="str">
        <f t="shared" si="24"/>
        <v>مرتفع</v>
      </c>
      <c r="AW18">
        <v>626680</v>
      </c>
      <c r="AX18" s="2">
        <f t="shared" si="25"/>
        <v>0.62668000000000001</v>
      </c>
      <c r="AY18" t="str">
        <f t="shared" si="26"/>
        <v>منخفض</v>
      </c>
      <c r="AZ18" s="13">
        <v>0.34815555555555561</v>
      </c>
      <c r="BA18" s="13" t="str">
        <f t="shared" si="27"/>
        <v>مرتفع</v>
      </c>
      <c r="BB18" s="13">
        <v>0.86533333333333329</v>
      </c>
      <c r="BC18" s="13" t="str">
        <f t="shared" si="28"/>
        <v>مرتفع جدًا</v>
      </c>
      <c r="BD18">
        <v>3</v>
      </c>
      <c r="BE18" t="str">
        <f t="shared" si="29"/>
        <v>إنتاجية متوسطة 3 - 5</v>
      </c>
      <c r="BF18">
        <v>3</v>
      </c>
      <c r="BG18">
        <v>1</v>
      </c>
      <c r="BH18">
        <v>5</v>
      </c>
      <c r="BI18">
        <v>5</v>
      </c>
      <c r="BJ18">
        <v>1</v>
      </c>
      <c r="BK18">
        <v>5</v>
      </c>
      <c r="BL18">
        <v>20</v>
      </c>
      <c r="BM18" t="s">
        <v>82</v>
      </c>
      <c r="BN18" s="2">
        <v>4.5175999999999998</v>
      </c>
      <c r="BO18" s="14" t="str">
        <f t="shared" si="30"/>
        <v>4.5 Mn</v>
      </c>
      <c r="BP18" s="2">
        <v>4.4320000000000004</v>
      </c>
      <c r="BQ18" s="14" t="str">
        <f t="shared" si="31"/>
        <v>4.4 Mn</v>
      </c>
      <c r="BR18" s="2">
        <v>0.11294</v>
      </c>
      <c r="BS18" s="14" t="str">
        <f t="shared" si="32"/>
        <v>113 Thousand</v>
      </c>
      <c r="BT18" s="2">
        <v>8.5599999999999996E-2</v>
      </c>
      <c r="BU18" s="11" t="str">
        <f t="shared" si="33"/>
        <v>113 Thousand</v>
      </c>
    </row>
    <row r="19" spans="1:73" x14ac:dyDescent="0.35">
      <c r="A19">
        <v>18</v>
      </c>
      <c r="B19" t="s">
        <v>101</v>
      </c>
      <c r="C19" t="str">
        <f t="shared" si="0"/>
        <v>Riyadh - Opportunity 18</v>
      </c>
      <c r="D19" t="s">
        <v>77</v>
      </c>
      <c r="E19" t="s">
        <v>205</v>
      </c>
      <c r="F19" t="s">
        <v>78</v>
      </c>
      <c r="G19" s="11">
        <v>15</v>
      </c>
      <c r="H19" s="11" t="str">
        <f t="shared" si="1"/>
        <v xml:space="preserve"> منخفض جدًا (أقل من 25 موظف)</v>
      </c>
      <c r="I19">
        <v>5670000</v>
      </c>
      <c r="J19" t="str">
        <f t="shared" si="2"/>
        <v>استثمار منخفض &lt; 20M</v>
      </c>
      <c r="K19">
        <v>5500000</v>
      </c>
      <c r="L19" t="str">
        <f t="shared" si="3"/>
        <v>منخفضة &lt; 20M</v>
      </c>
      <c r="M19" s="4">
        <v>141750</v>
      </c>
      <c r="N19" s="4" t="str">
        <f t="shared" si="4"/>
        <v>منخفضة &lt; 500K</v>
      </c>
      <c r="O19">
        <v>170000</v>
      </c>
      <c r="P19" t="str">
        <f t="shared" si="5"/>
        <v>منخفض &lt; 1M</v>
      </c>
      <c r="Q19">
        <v>2400000</v>
      </c>
      <c r="R19" s="2">
        <f t="shared" si="6"/>
        <v>2.4</v>
      </c>
      <c r="S19" t="str">
        <f t="shared" si="7"/>
        <v>منخفضة &lt; 10M</v>
      </c>
      <c r="T19">
        <v>1525783</v>
      </c>
      <c r="U19" s="2">
        <f t="shared" si="8"/>
        <v>1.5257829999999999</v>
      </c>
      <c r="V19" t="str">
        <f t="shared" si="9"/>
        <v>منخفض &lt; 5M</v>
      </c>
      <c r="W19">
        <v>874217</v>
      </c>
      <c r="X19" s="2">
        <f t="shared" si="10"/>
        <v>0.87421700000000002</v>
      </c>
      <c r="Y19" t="str">
        <f t="shared" si="11"/>
        <v>منخفضة &lt; 2M</v>
      </c>
      <c r="Z19" s="13">
        <v>0.154</v>
      </c>
      <c r="AA19" s="13" t="str">
        <f t="shared" si="12"/>
        <v>منخفض &lt; 15%</v>
      </c>
      <c r="AB19" s="13">
        <v>0.13</v>
      </c>
      <c r="AC19" s="13" t="str">
        <f t="shared" si="13"/>
        <v>منخفض &lt; 13%</v>
      </c>
      <c r="AD19">
        <v>6.5</v>
      </c>
      <c r="AE19" s="11" t="str">
        <f t="shared" si="14"/>
        <v>عائد طويل (5 – 7 سنوات)</v>
      </c>
      <c r="AF19">
        <v>0.41399999999999998</v>
      </c>
      <c r="AG19" t="str">
        <f t="shared" si="15"/>
        <v>متوسط 40% - 60%</v>
      </c>
      <c r="AH19">
        <v>537040</v>
      </c>
      <c r="AI19" s="2">
        <f t="shared" si="16"/>
        <v>0.53703999999999996</v>
      </c>
      <c r="AJ19" t="str">
        <f t="shared" si="17"/>
        <v>منخفض &lt; 2M</v>
      </c>
      <c r="AK19">
        <v>1774534</v>
      </c>
      <c r="AL19" s="2">
        <f t="shared" si="18"/>
        <v>1.7745340000000001</v>
      </c>
      <c r="AM19" t="str">
        <f t="shared" si="19"/>
        <v>منخفضة &lt; 2M</v>
      </c>
      <c r="AN19">
        <v>1943806</v>
      </c>
      <c r="AO19" s="2">
        <f t="shared" si="20"/>
        <v>1.9438059999999999</v>
      </c>
      <c r="AP19" t="str">
        <f t="shared" si="21"/>
        <v>منخفضة جدًا &lt; 2M</v>
      </c>
      <c r="AQ19" s="13">
        <v>0.1</v>
      </c>
      <c r="AR19" s="13" t="str">
        <f t="shared" si="22"/>
        <v>منخفضة &lt; 11%</v>
      </c>
      <c r="AS19" s="13">
        <v>0.03</v>
      </c>
      <c r="AT19" s="13" t="str">
        <f t="shared" si="23"/>
        <v>استثمار جيد</v>
      </c>
      <c r="AU19" s="13">
        <v>0.36425708333333329</v>
      </c>
      <c r="AV19" s="13" t="str">
        <f t="shared" si="24"/>
        <v>مرتفع</v>
      </c>
      <c r="AW19">
        <v>874217</v>
      </c>
      <c r="AX19" s="2">
        <f t="shared" si="25"/>
        <v>0.87421700000000002</v>
      </c>
      <c r="AY19" t="str">
        <f t="shared" si="26"/>
        <v>منخفض</v>
      </c>
      <c r="AZ19" s="13">
        <v>0.36425708333333329</v>
      </c>
      <c r="BA19" s="13" t="str">
        <f t="shared" si="27"/>
        <v>مرتفع</v>
      </c>
      <c r="BB19" s="13">
        <v>0.73938916666666665</v>
      </c>
      <c r="BC19" s="13" t="str">
        <f t="shared" si="28"/>
        <v>مرتفع جدًا</v>
      </c>
      <c r="BD19">
        <v>3</v>
      </c>
      <c r="BE19" t="str">
        <f t="shared" si="29"/>
        <v>إنتاجية متوسطة 3 - 5</v>
      </c>
      <c r="BF19">
        <v>3</v>
      </c>
      <c r="BG19">
        <v>1</v>
      </c>
      <c r="BH19">
        <v>5</v>
      </c>
      <c r="BI19">
        <v>5</v>
      </c>
      <c r="BJ19">
        <v>1</v>
      </c>
      <c r="BK19">
        <v>5</v>
      </c>
      <c r="BL19">
        <v>20</v>
      </c>
      <c r="BM19" t="s">
        <v>82</v>
      </c>
      <c r="BN19" s="2">
        <v>5.67</v>
      </c>
      <c r="BO19" s="14" t="str">
        <f t="shared" si="30"/>
        <v>5.7 Mn</v>
      </c>
      <c r="BP19" s="2">
        <v>5.5</v>
      </c>
      <c r="BQ19" s="14" t="str">
        <f t="shared" si="31"/>
        <v>5.5 Mn</v>
      </c>
      <c r="BR19" s="2">
        <v>0.14174999999999999</v>
      </c>
      <c r="BS19" s="14" t="str">
        <f t="shared" si="32"/>
        <v>142 Thousand</v>
      </c>
      <c r="BT19" s="2">
        <v>0.17</v>
      </c>
      <c r="BU19" s="11" t="str">
        <f t="shared" si="33"/>
        <v>142 Thousand</v>
      </c>
    </row>
    <row r="20" spans="1:73" x14ac:dyDescent="0.35">
      <c r="A20">
        <v>19</v>
      </c>
      <c r="B20" t="s">
        <v>102</v>
      </c>
      <c r="C20" t="str">
        <f t="shared" si="0"/>
        <v>Riyadh - Opportunity 19</v>
      </c>
      <c r="D20" t="s">
        <v>77</v>
      </c>
      <c r="E20" t="s">
        <v>205</v>
      </c>
      <c r="F20" t="s">
        <v>81</v>
      </c>
      <c r="G20" s="11">
        <v>50</v>
      </c>
      <c r="H20" s="11" t="str">
        <f t="shared" si="1"/>
        <v xml:space="preserve"> منخفض (من 25 إلى أقل من 75 موظف)</v>
      </c>
      <c r="I20">
        <v>60843750</v>
      </c>
      <c r="J20" t="str">
        <f t="shared" si="2"/>
        <v>استثمار متوسط 20M - 100M</v>
      </c>
      <c r="K20">
        <v>59850000</v>
      </c>
      <c r="L20" t="str">
        <f t="shared" si="3"/>
        <v>متوسطة 20M - 100M</v>
      </c>
      <c r="M20" s="4">
        <v>1521094</v>
      </c>
      <c r="N20" s="4" t="str">
        <f t="shared" si="4"/>
        <v>متوسطة 500K - 2M</v>
      </c>
      <c r="O20">
        <v>993750</v>
      </c>
      <c r="P20" t="str">
        <f t="shared" si="5"/>
        <v>منخفض &lt; 1M</v>
      </c>
      <c r="Q20">
        <v>21000000</v>
      </c>
      <c r="R20" s="2">
        <f t="shared" si="6"/>
        <v>21</v>
      </c>
      <c r="S20" t="str">
        <f t="shared" si="7"/>
        <v>متوسطة 10M - 50M</v>
      </c>
      <c r="T20">
        <v>13374800</v>
      </c>
      <c r="U20" s="2">
        <f t="shared" si="8"/>
        <v>13.3748</v>
      </c>
      <c r="V20" t="str">
        <f t="shared" si="9"/>
        <v>متوسط 5M - 20M</v>
      </c>
      <c r="W20">
        <v>7625200</v>
      </c>
      <c r="X20" s="2">
        <f t="shared" si="10"/>
        <v>7.6252000000000004</v>
      </c>
      <c r="Y20" t="str">
        <f t="shared" si="11"/>
        <v>متوسطة 2M - 10M</v>
      </c>
      <c r="Z20" s="13">
        <v>0.125</v>
      </c>
      <c r="AA20" s="13" t="str">
        <f t="shared" si="12"/>
        <v>منخفض &lt; 15%</v>
      </c>
      <c r="AB20" s="13">
        <v>0.12</v>
      </c>
      <c r="AC20" s="13" t="str">
        <f t="shared" si="13"/>
        <v>منخفض &lt; 13%</v>
      </c>
      <c r="AD20">
        <v>6.8</v>
      </c>
      <c r="AE20" s="11" t="str">
        <f t="shared" si="14"/>
        <v>عائد طويل (5 – 7 سنوات)</v>
      </c>
      <c r="AF20">
        <v>0.39700000000000002</v>
      </c>
      <c r="AG20" t="str">
        <f t="shared" si="15"/>
        <v>منخفض &lt; 40%</v>
      </c>
      <c r="AH20">
        <v>3204244</v>
      </c>
      <c r="AI20" s="2">
        <f t="shared" si="16"/>
        <v>3.2042440000000001</v>
      </c>
      <c r="AJ20" t="str">
        <f t="shared" si="17"/>
        <v>متوسط 2M - 10M</v>
      </c>
      <c r="AK20">
        <v>5990320</v>
      </c>
      <c r="AL20" s="2">
        <f t="shared" si="18"/>
        <v>5.9903199999999996</v>
      </c>
      <c r="AM20" t="str">
        <f t="shared" si="19"/>
        <v>متوسطة 2M - 10M</v>
      </c>
      <c r="AN20">
        <v>6690184</v>
      </c>
      <c r="AO20" s="2">
        <f t="shared" si="20"/>
        <v>6.6901840000000004</v>
      </c>
      <c r="AP20" t="str">
        <f t="shared" si="21"/>
        <v>متوسطة 2M - 10M</v>
      </c>
      <c r="AQ20" s="13">
        <v>0.12</v>
      </c>
      <c r="AR20" s="13" t="str">
        <f t="shared" si="22"/>
        <v>منخفضة &lt; 11%</v>
      </c>
      <c r="AS20" s="13">
        <v>0</v>
      </c>
      <c r="AT20" s="13" t="str">
        <f t="shared" si="23"/>
        <v>في طور التحسن</v>
      </c>
      <c r="AU20" s="13">
        <v>0.36310476190476187</v>
      </c>
      <c r="AV20" s="13" t="str">
        <f t="shared" si="24"/>
        <v>مرتفع</v>
      </c>
      <c r="AW20">
        <v>7625200</v>
      </c>
      <c r="AX20" s="2">
        <f t="shared" si="25"/>
        <v>7.6252000000000004</v>
      </c>
      <c r="AY20" t="str">
        <f t="shared" si="26"/>
        <v>معتدل</v>
      </c>
      <c r="AZ20" s="13">
        <v>0.36310476190476187</v>
      </c>
      <c r="BA20" s="13" t="str">
        <f t="shared" si="27"/>
        <v>مرتفع</v>
      </c>
      <c r="BB20" s="13">
        <v>0.28525333333333341</v>
      </c>
      <c r="BC20" s="13" t="str">
        <f t="shared" si="28"/>
        <v>معتدل</v>
      </c>
      <c r="BD20">
        <v>1</v>
      </c>
      <c r="BE20" t="str">
        <f t="shared" si="29"/>
        <v>إنتاجية منخفضة ≤ 2</v>
      </c>
      <c r="BF20">
        <v>3</v>
      </c>
      <c r="BG20">
        <v>1</v>
      </c>
      <c r="BH20">
        <v>5</v>
      </c>
      <c r="BI20">
        <v>5</v>
      </c>
      <c r="BJ20">
        <v>1</v>
      </c>
      <c r="BK20">
        <v>3</v>
      </c>
      <c r="BL20">
        <v>18</v>
      </c>
      <c r="BM20" t="s">
        <v>87</v>
      </c>
      <c r="BN20" s="2">
        <v>60.84375</v>
      </c>
      <c r="BO20" s="14" t="str">
        <f t="shared" si="30"/>
        <v>60.8 Mn</v>
      </c>
      <c r="BP20" s="2">
        <v>59.85</v>
      </c>
      <c r="BQ20" s="14" t="str">
        <f t="shared" si="31"/>
        <v>59.9 Mn</v>
      </c>
      <c r="BR20" s="2">
        <v>1.5210939999999999</v>
      </c>
      <c r="BS20" s="14" t="str">
        <f t="shared" si="32"/>
        <v>1.5 Mn</v>
      </c>
      <c r="BT20" s="2">
        <v>0.99375000000000002</v>
      </c>
      <c r="BU20" s="11" t="str">
        <f t="shared" si="33"/>
        <v>1521 Thousand</v>
      </c>
    </row>
    <row r="21" spans="1:73" x14ac:dyDescent="0.35">
      <c r="A21">
        <v>20</v>
      </c>
      <c r="B21" t="s">
        <v>103</v>
      </c>
      <c r="C21" t="str">
        <f t="shared" si="0"/>
        <v>Riyadh - Opportunity 20</v>
      </c>
      <c r="D21" t="s">
        <v>77</v>
      </c>
      <c r="E21" t="s">
        <v>205</v>
      </c>
      <c r="F21" t="s">
        <v>81</v>
      </c>
      <c r="G21" s="11">
        <v>55</v>
      </c>
      <c r="H21" s="11" t="str">
        <f t="shared" si="1"/>
        <v xml:space="preserve"> منخفض (من 25 إلى أقل من 75 موظف)</v>
      </c>
      <c r="I21">
        <v>54000000</v>
      </c>
      <c r="J21" t="str">
        <f t="shared" si="2"/>
        <v>استثمار متوسط 20M - 100M</v>
      </c>
      <c r="K21">
        <v>52500000</v>
      </c>
      <c r="L21" t="str">
        <f t="shared" si="3"/>
        <v>متوسطة 20M - 100M</v>
      </c>
      <c r="M21" s="4">
        <v>1350000</v>
      </c>
      <c r="N21" s="4" t="str">
        <f t="shared" si="4"/>
        <v>متوسطة 500K - 2M</v>
      </c>
      <c r="O21">
        <v>1500000</v>
      </c>
      <c r="P21" t="str">
        <f t="shared" si="5"/>
        <v>متوسط 1M - 10M</v>
      </c>
      <c r="Q21">
        <v>24000000</v>
      </c>
      <c r="R21" s="2">
        <f t="shared" si="6"/>
        <v>24</v>
      </c>
      <c r="S21" t="str">
        <f t="shared" si="7"/>
        <v>متوسطة 10M - 50M</v>
      </c>
      <c r="T21">
        <v>14020828</v>
      </c>
      <c r="U21" s="2">
        <f t="shared" si="8"/>
        <v>14.020828</v>
      </c>
      <c r="V21" t="str">
        <f t="shared" si="9"/>
        <v>متوسط 5M - 20M</v>
      </c>
      <c r="W21">
        <v>9979172</v>
      </c>
      <c r="X21" s="2">
        <f t="shared" si="10"/>
        <v>9.9791720000000002</v>
      </c>
      <c r="Y21" t="str">
        <f t="shared" si="11"/>
        <v>متوسطة 2M - 10M</v>
      </c>
      <c r="Z21" s="13">
        <v>0.185</v>
      </c>
      <c r="AA21" s="13" t="str">
        <f t="shared" si="12"/>
        <v>منخفض &lt; 15%</v>
      </c>
      <c r="AB21" s="13">
        <v>0.17</v>
      </c>
      <c r="AC21" s="13" t="str">
        <f t="shared" si="13"/>
        <v>منخفض &lt; 13%</v>
      </c>
      <c r="AD21">
        <v>5.4</v>
      </c>
      <c r="AE21" s="11" t="str">
        <f t="shared" si="14"/>
        <v>عائد طويل (5 – 7 سنوات)</v>
      </c>
      <c r="AF21">
        <v>0.33900000000000002</v>
      </c>
      <c r="AG21" t="str">
        <f t="shared" si="15"/>
        <v>منخفض &lt; 40%</v>
      </c>
      <c r="AH21">
        <v>8431606</v>
      </c>
      <c r="AI21" s="2">
        <f t="shared" si="16"/>
        <v>8.4316060000000004</v>
      </c>
      <c r="AJ21" t="str">
        <f t="shared" si="17"/>
        <v>متوسط 2M - 10M</v>
      </c>
      <c r="AK21">
        <v>8418480</v>
      </c>
      <c r="AL21" s="2">
        <f t="shared" si="18"/>
        <v>8.4184800000000006</v>
      </c>
      <c r="AM21" t="str">
        <f t="shared" si="19"/>
        <v>متوسطة 2M - 10M</v>
      </c>
      <c r="AN21">
        <v>9388704</v>
      </c>
      <c r="AO21" s="2">
        <f t="shared" si="20"/>
        <v>9.3887040000000006</v>
      </c>
      <c r="AP21" t="str">
        <f t="shared" si="21"/>
        <v>متوسطة 2M - 10M</v>
      </c>
      <c r="AQ21" s="13">
        <v>0.12</v>
      </c>
      <c r="AR21" s="13" t="str">
        <f t="shared" si="22"/>
        <v>منخفضة &lt; 11%</v>
      </c>
      <c r="AS21" s="13">
        <v>5.0000000000000017E-2</v>
      </c>
      <c r="AT21" s="13" t="str">
        <f t="shared" si="23"/>
        <v>استثمار جيد</v>
      </c>
      <c r="AU21" s="13">
        <v>0.41579883333333328</v>
      </c>
      <c r="AV21" s="13" t="str">
        <f t="shared" si="24"/>
        <v>مرتفع</v>
      </c>
      <c r="AW21">
        <v>9979172</v>
      </c>
      <c r="AX21" s="2">
        <f t="shared" si="25"/>
        <v>9.9791720000000002</v>
      </c>
      <c r="AY21" t="str">
        <f t="shared" si="26"/>
        <v>معتدل</v>
      </c>
      <c r="AZ21" s="13">
        <v>0.41579883333333328</v>
      </c>
      <c r="BA21" s="13" t="str">
        <f t="shared" si="27"/>
        <v>مرتفع جدًا</v>
      </c>
      <c r="BB21" s="13">
        <v>0.35077000000000003</v>
      </c>
      <c r="BC21" s="13" t="str">
        <f t="shared" si="28"/>
        <v>معتدل</v>
      </c>
      <c r="BD21">
        <v>1</v>
      </c>
      <c r="BE21" t="str">
        <f t="shared" si="29"/>
        <v>إنتاجية منخفضة ≤ 2</v>
      </c>
      <c r="BF21">
        <v>4</v>
      </c>
      <c r="BG21">
        <v>3</v>
      </c>
      <c r="BH21">
        <v>5</v>
      </c>
      <c r="BI21">
        <v>5</v>
      </c>
      <c r="BJ21">
        <v>1</v>
      </c>
      <c r="BK21">
        <v>4</v>
      </c>
      <c r="BL21">
        <v>22</v>
      </c>
      <c r="BM21" t="s">
        <v>82</v>
      </c>
      <c r="BN21" s="2">
        <v>54</v>
      </c>
      <c r="BO21" s="14" t="str">
        <f t="shared" si="30"/>
        <v>54. Mn</v>
      </c>
      <c r="BP21" s="2">
        <v>52.5</v>
      </c>
      <c r="BQ21" s="14" t="str">
        <f t="shared" si="31"/>
        <v>52.5 Mn</v>
      </c>
      <c r="BR21" s="2">
        <v>1.35</v>
      </c>
      <c r="BS21" s="14" t="str">
        <f t="shared" si="32"/>
        <v>1.4 Mn</v>
      </c>
      <c r="BT21" s="2">
        <v>1.5</v>
      </c>
      <c r="BU21" s="11" t="str">
        <f t="shared" si="33"/>
        <v>1.4 Mn</v>
      </c>
    </row>
    <row r="22" spans="1:73" x14ac:dyDescent="0.35">
      <c r="A22">
        <v>21</v>
      </c>
      <c r="B22" t="s">
        <v>104</v>
      </c>
      <c r="C22" t="str">
        <f t="shared" si="0"/>
        <v>Riyadh - Opportunity 21</v>
      </c>
      <c r="D22" t="s">
        <v>105</v>
      </c>
      <c r="E22" t="s">
        <v>205</v>
      </c>
      <c r="F22" t="s">
        <v>81</v>
      </c>
      <c r="G22" s="11">
        <v>90</v>
      </c>
      <c r="H22" s="11" t="str">
        <f t="shared" si="1"/>
        <v xml:space="preserve"> متوسط (من 75 إلى أقل من 150 موظف)</v>
      </c>
      <c r="I22">
        <v>32600000</v>
      </c>
      <c r="J22" t="str">
        <f t="shared" si="2"/>
        <v>استثمار متوسط 20M - 100M</v>
      </c>
      <c r="K22">
        <v>32000000</v>
      </c>
      <c r="L22" t="str">
        <f t="shared" si="3"/>
        <v>متوسطة 20M - 100M</v>
      </c>
      <c r="M22" s="4">
        <v>815000</v>
      </c>
      <c r="N22" s="4" t="str">
        <f t="shared" si="4"/>
        <v>متوسطة 500K - 2M</v>
      </c>
      <c r="O22">
        <v>600000</v>
      </c>
      <c r="P22" t="str">
        <f t="shared" si="5"/>
        <v>منخفض &lt; 1M</v>
      </c>
      <c r="Q22">
        <v>18000000</v>
      </c>
      <c r="R22" s="2">
        <f t="shared" si="6"/>
        <v>18</v>
      </c>
      <c r="S22" t="str">
        <f t="shared" si="7"/>
        <v>متوسطة 10M - 50M</v>
      </c>
      <c r="T22">
        <v>10200000</v>
      </c>
      <c r="U22" s="2">
        <f t="shared" si="8"/>
        <v>10.199999999999999</v>
      </c>
      <c r="V22" t="str">
        <f t="shared" si="9"/>
        <v>متوسط 5M - 20M</v>
      </c>
      <c r="W22">
        <v>7800000</v>
      </c>
      <c r="X22" s="2">
        <f t="shared" si="10"/>
        <v>7.8</v>
      </c>
      <c r="Y22" t="str">
        <f t="shared" si="11"/>
        <v>متوسطة 2M - 10M</v>
      </c>
      <c r="Z22" s="13">
        <v>0.23899999999999999</v>
      </c>
      <c r="AA22" s="13" t="str">
        <f t="shared" si="12"/>
        <v>منخفض &lt; 15%</v>
      </c>
      <c r="AB22" s="13">
        <v>0.22</v>
      </c>
      <c r="AC22" s="13" t="str">
        <f t="shared" si="13"/>
        <v>منخفض &lt; 13%</v>
      </c>
      <c r="AD22">
        <v>4.0999999999999996</v>
      </c>
      <c r="AE22" s="11" t="str">
        <f t="shared" si="14"/>
        <v>عائد متوسط (3 – &lt;5 سنوات)</v>
      </c>
      <c r="AF22">
        <v>0.317</v>
      </c>
      <c r="AG22" t="str">
        <f t="shared" si="15"/>
        <v>منخفض &lt; 40%</v>
      </c>
      <c r="AH22">
        <v>7150000</v>
      </c>
      <c r="AI22" s="2">
        <f t="shared" si="16"/>
        <v>7.15</v>
      </c>
      <c r="AJ22" t="str">
        <f t="shared" si="17"/>
        <v>متوسط 2M - 10M</v>
      </c>
      <c r="AK22">
        <v>8200000</v>
      </c>
      <c r="AL22" s="2">
        <f t="shared" si="18"/>
        <v>8.1999999999999993</v>
      </c>
      <c r="AM22" t="str">
        <f t="shared" si="19"/>
        <v>متوسطة 2M - 10M</v>
      </c>
      <c r="AN22">
        <v>9100000</v>
      </c>
      <c r="AO22" s="2">
        <f t="shared" si="20"/>
        <v>9.1</v>
      </c>
      <c r="AP22" t="str">
        <f t="shared" si="21"/>
        <v>متوسطة 2M - 10M</v>
      </c>
      <c r="AQ22" s="13">
        <v>0.12</v>
      </c>
      <c r="AR22" s="13" t="str">
        <f t="shared" si="22"/>
        <v>منخفضة &lt; 11%</v>
      </c>
      <c r="AS22" s="13">
        <v>0.1</v>
      </c>
      <c r="AT22" s="13" t="str">
        <f t="shared" si="23"/>
        <v>استثمار جيد</v>
      </c>
      <c r="AU22" s="13">
        <v>0.43333333333333329</v>
      </c>
      <c r="AV22" s="13" t="str">
        <f t="shared" si="24"/>
        <v>مرتفع</v>
      </c>
      <c r="AW22">
        <v>7800000</v>
      </c>
      <c r="AX22" s="2">
        <f t="shared" si="25"/>
        <v>7.8</v>
      </c>
      <c r="AY22" t="str">
        <f t="shared" si="26"/>
        <v>معتدل</v>
      </c>
      <c r="AZ22" s="13">
        <v>0.43333333333333329</v>
      </c>
      <c r="BA22" s="13" t="str">
        <f t="shared" si="27"/>
        <v>مرتفع جدًا</v>
      </c>
      <c r="BB22" s="13">
        <v>0.45555555555555549</v>
      </c>
      <c r="BC22" s="13" t="str">
        <f t="shared" si="28"/>
        <v>مرتفع</v>
      </c>
      <c r="BD22">
        <v>3</v>
      </c>
      <c r="BE22" t="str">
        <f t="shared" si="29"/>
        <v>إنتاجية متوسطة 3 - 5</v>
      </c>
      <c r="BF22">
        <v>5</v>
      </c>
      <c r="BG22">
        <v>3</v>
      </c>
      <c r="BH22">
        <v>5</v>
      </c>
      <c r="BI22">
        <v>5</v>
      </c>
      <c r="BJ22">
        <v>1</v>
      </c>
      <c r="BK22">
        <v>5</v>
      </c>
      <c r="BL22">
        <v>24</v>
      </c>
      <c r="BM22" t="s">
        <v>82</v>
      </c>
      <c r="BN22" s="2">
        <v>32.6</v>
      </c>
      <c r="BO22" s="14" t="str">
        <f t="shared" si="30"/>
        <v>32.6 Mn</v>
      </c>
      <c r="BP22" s="2">
        <v>32</v>
      </c>
      <c r="BQ22" s="14" t="str">
        <f t="shared" si="31"/>
        <v>32. Mn</v>
      </c>
      <c r="BR22" s="2">
        <v>0.81499999999999995</v>
      </c>
      <c r="BS22" s="14" t="str">
        <f t="shared" si="32"/>
        <v>815 Thousand</v>
      </c>
      <c r="BT22" s="2">
        <v>0.6</v>
      </c>
      <c r="BU22" s="11" t="str">
        <f t="shared" si="33"/>
        <v>815 Thousand</v>
      </c>
    </row>
    <row r="23" spans="1:73" x14ac:dyDescent="0.35">
      <c r="A23">
        <v>22</v>
      </c>
      <c r="B23" t="s">
        <v>106</v>
      </c>
      <c r="C23" t="str">
        <f t="shared" si="0"/>
        <v>Riyadh - Opportunity 22</v>
      </c>
      <c r="D23" t="s">
        <v>107</v>
      </c>
      <c r="E23" t="s">
        <v>205</v>
      </c>
      <c r="F23" t="s">
        <v>81</v>
      </c>
      <c r="G23" s="11">
        <v>40</v>
      </c>
      <c r="H23" s="11" t="str">
        <f t="shared" si="1"/>
        <v xml:space="preserve"> منخفض (من 25 إلى أقل من 75 موظف)</v>
      </c>
      <c r="I23">
        <v>18400000</v>
      </c>
      <c r="J23" t="str">
        <f t="shared" si="2"/>
        <v>استثمار منخفض &lt; 20M</v>
      </c>
      <c r="K23">
        <v>17500000</v>
      </c>
      <c r="L23" t="str">
        <f t="shared" si="3"/>
        <v>منخفضة &lt; 20M</v>
      </c>
      <c r="M23" s="4">
        <v>460000</v>
      </c>
      <c r="N23" s="4" t="str">
        <f t="shared" si="4"/>
        <v>منخفضة &lt; 500K</v>
      </c>
      <c r="O23">
        <v>900000</v>
      </c>
      <c r="P23" t="str">
        <f t="shared" si="5"/>
        <v>منخفض &lt; 1M</v>
      </c>
      <c r="Q23">
        <v>9000000</v>
      </c>
      <c r="R23" s="2">
        <f t="shared" si="6"/>
        <v>9</v>
      </c>
      <c r="S23" t="str">
        <f t="shared" si="7"/>
        <v>منخفضة &lt; 10M</v>
      </c>
      <c r="T23">
        <v>4800000</v>
      </c>
      <c r="U23" s="2">
        <f t="shared" si="8"/>
        <v>4.8</v>
      </c>
      <c r="V23" t="str">
        <f t="shared" si="9"/>
        <v>منخفض &lt; 5M</v>
      </c>
      <c r="W23">
        <v>4200000</v>
      </c>
      <c r="X23" s="2">
        <f t="shared" si="10"/>
        <v>4.2</v>
      </c>
      <c r="Y23" t="str">
        <f t="shared" si="11"/>
        <v>متوسطة 2M - 10M</v>
      </c>
      <c r="Z23" s="13">
        <v>0.22800000000000001</v>
      </c>
      <c r="AA23" s="13" t="str">
        <f t="shared" si="12"/>
        <v>منخفض &lt; 15%</v>
      </c>
      <c r="AB23" s="13">
        <v>0.21</v>
      </c>
      <c r="AC23" s="13" t="str">
        <f t="shared" si="13"/>
        <v>منخفض &lt; 13%</v>
      </c>
      <c r="AD23">
        <v>4.3</v>
      </c>
      <c r="AE23" s="11" t="str">
        <f t="shared" si="14"/>
        <v>عائد متوسط (3 – &lt;5 سنوات)</v>
      </c>
      <c r="AF23">
        <v>0.29699999999999999</v>
      </c>
      <c r="AG23" t="str">
        <f t="shared" si="15"/>
        <v>منخفض &lt; 40%</v>
      </c>
      <c r="AH23">
        <v>4100000</v>
      </c>
      <c r="AI23" s="2">
        <f t="shared" si="16"/>
        <v>4.0999999999999996</v>
      </c>
      <c r="AJ23" t="str">
        <f t="shared" si="17"/>
        <v>متوسط 2M - 10M</v>
      </c>
      <c r="AK23">
        <v>3900000</v>
      </c>
      <c r="AL23" s="2">
        <f t="shared" si="18"/>
        <v>3.9</v>
      </c>
      <c r="AM23" t="str">
        <f t="shared" si="19"/>
        <v>متوسطة 2M - 10M</v>
      </c>
      <c r="AN23">
        <v>4300000</v>
      </c>
      <c r="AO23" s="2">
        <f t="shared" si="20"/>
        <v>4.3</v>
      </c>
      <c r="AP23" t="str">
        <f t="shared" si="21"/>
        <v>متوسطة 2M - 10M</v>
      </c>
      <c r="AQ23" s="13">
        <v>0.12</v>
      </c>
      <c r="AR23" s="13" t="str">
        <f t="shared" si="22"/>
        <v>منخفضة &lt; 11%</v>
      </c>
      <c r="AS23" s="13">
        <v>0.09</v>
      </c>
      <c r="AT23" s="13" t="str">
        <f t="shared" si="23"/>
        <v>استثمار جيد</v>
      </c>
      <c r="AU23" s="13">
        <v>0.46666666666666667</v>
      </c>
      <c r="AV23" s="13" t="str">
        <f t="shared" si="24"/>
        <v>مرتفع جدًا</v>
      </c>
      <c r="AW23">
        <v>4200000</v>
      </c>
      <c r="AX23" s="2">
        <f t="shared" si="25"/>
        <v>4.2</v>
      </c>
      <c r="AY23" t="str">
        <f t="shared" si="26"/>
        <v>منخفض</v>
      </c>
      <c r="AZ23" s="13">
        <v>0.46666666666666667</v>
      </c>
      <c r="BA23" s="13" t="str">
        <f t="shared" si="27"/>
        <v>مرتفع جدًا</v>
      </c>
      <c r="BB23" s="13">
        <v>0.43333333333333329</v>
      </c>
      <c r="BC23" s="13" t="str">
        <f t="shared" si="28"/>
        <v>مرتفع</v>
      </c>
      <c r="BD23">
        <v>2</v>
      </c>
      <c r="BE23" t="str">
        <f t="shared" si="29"/>
        <v>إنتاجية منخفضة ≤ 2</v>
      </c>
      <c r="BF23">
        <v>5</v>
      </c>
      <c r="BG23">
        <v>3</v>
      </c>
      <c r="BH23">
        <v>5</v>
      </c>
      <c r="BI23">
        <v>5</v>
      </c>
      <c r="BJ23">
        <v>1</v>
      </c>
      <c r="BK23">
        <v>5</v>
      </c>
      <c r="BL23">
        <v>24</v>
      </c>
      <c r="BM23" t="s">
        <v>82</v>
      </c>
      <c r="BN23" s="2">
        <v>18.399999999999999</v>
      </c>
      <c r="BO23" s="14" t="str">
        <f t="shared" si="30"/>
        <v>18.4 Mn</v>
      </c>
      <c r="BP23" s="2">
        <v>17.5</v>
      </c>
      <c r="BQ23" s="14" t="str">
        <f t="shared" si="31"/>
        <v>17.5 Mn</v>
      </c>
      <c r="BR23" s="2">
        <v>0.46</v>
      </c>
      <c r="BS23" s="14" t="str">
        <f t="shared" si="32"/>
        <v>460 Thousand</v>
      </c>
      <c r="BT23" s="2">
        <v>0.9</v>
      </c>
      <c r="BU23" s="11" t="str">
        <f t="shared" si="33"/>
        <v>460 Thousand</v>
      </c>
    </row>
    <row r="24" spans="1:73" x14ac:dyDescent="0.35">
      <c r="A24">
        <v>23</v>
      </c>
      <c r="B24" t="s">
        <v>108</v>
      </c>
      <c r="C24" t="str">
        <f t="shared" si="0"/>
        <v>Riyadh - Opportunity 23</v>
      </c>
      <c r="D24" t="s">
        <v>109</v>
      </c>
      <c r="E24" t="s">
        <v>205</v>
      </c>
      <c r="F24" t="s">
        <v>110</v>
      </c>
      <c r="G24" s="11">
        <v>150</v>
      </c>
      <c r="H24" s="11" t="str">
        <f t="shared" si="1"/>
        <v xml:space="preserve"> مرتفع (150 موظف فأكثر)</v>
      </c>
      <c r="I24">
        <v>120000000</v>
      </c>
      <c r="J24" t="str">
        <f t="shared" si="2"/>
        <v>استثمار مرتفع ≥ 100M</v>
      </c>
      <c r="K24">
        <v>118000000</v>
      </c>
      <c r="L24" t="str">
        <f t="shared" si="3"/>
        <v>مرتفعة ≥ 100M</v>
      </c>
      <c r="M24" s="4">
        <v>3000000</v>
      </c>
      <c r="N24" s="4" t="str">
        <f t="shared" si="4"/>
        <v>مرتفعة ≥ 2M</v>
      </c>
      <c r="O24">
        <v>2000000</v>
      </c>
      <c r="P24" t="str">
        <f t="shared" si="5"/>
        <v>متوسط 1M - 10M</v>
      </c>
      <c r="Q24">
        <v>60000000</v>
      </c>
      <c r="R24" s="2">
        <f t="shared" si="6"/>
        <v>60</v>
      </c>
      <c r="S24" t="str">
        <f t="shared" si="7"/>
        <v>مرتفعة 50M - 100M</v>
      </c>
      <c r="T24">
        <v>35000000</v>
      </c>
      <c r="U24" s="2">
        <f t="shared" si="8"/>
        <v>35</v>
      </c>
      <c r="V24" t="str">
        <f t="shared" si="9"/>
        <v>مرتفع 20M - 100M</v>
      </c>
      <c r="W24">
        <v>25000000</v>
      </c>
      <c r="X24" s="2">
        <f t="shared" si="10"/>
        <v>25</v>
      </c>
      <c r="Y24" t="str">
        <f t="shared" si="11"/>
        <v>مرتفعة 10M - 30M</v>
      </c>
      <c r="Z24" s="13">
        <v>0.20799999999999999</v>
      </c>
      <c r="AA24" s="13" t="str">
        <f t="shared" si="12"/>
        <v>منخفض &lt; 15%</v>
      </c>
      <c r="AB24" s="13">
        <v>0.19</v>
      </c>
      <c r="AC24" s="13" t="str">
        <f t="shared" si="13"/>
        <v>منخفض &lt; 13%</v>
      </c>
      <c r="AD24" s="11">
        <v>4.8</v>
      </c>
      <c r="AE24" s="11" t="str">
        <f t="shared" si="14"/>
        <v>عائد متوسط (3 – &lt;5 سنوات)</v>
      </c>
      <c r="AF24">
        <v>0.29099999999999998</v>
      </c>
      <c r="AG24" t="str">
        <f t="shared" si="15"/>
        <v>منخفض &lt; 40%</v>
      </c>
      <c r="AH24">
        <v>16000000</v>
      </c>
      <c r="AI24" s="2">
        <f t="shared" si="16"/>
        <v>16</v>
      </c>
      <c r="AJ24" t="str">
        <f t="shared" si="17"/>
        <v>مرتفع 10M - 30M</v>
      </c>
      <c r="AK24">
        <v>22000000</v>
      </c>
      <c r="AL24" s="2">
        <f t="shared" si="18"/>
        <v>22</v>
      </c>
      <c r="AM24" t="str">
        <f t="shared" si="19"/>
        <v>مرتفعة 10M - 30M</v>
      </c>
      <c r="AN24">
        <v>25000000</v>
      </c>
      <c r="AO24" s="2">
        <f t="shared" si="20"/>
        <v>25</v>
      </c>
      <c r="AP24" t="str">
        <f t="shared" si="21"/>
        <v>مرتفعة 10M - 30M</v>
      </c>
      <c r="AQ24" s="13">
        <v>0.13</v>
      </c>
      <c r="AR24" s="13" t="str">
        <f t="shared" si="22"/>
        <v>منخفضة &lt; 11%</v>
      </c>
      <c r="AS24" s="13">
        <v>0.06</v>
      </c>
      <c r="AT24" s="13" t="str">
        <f t="shared" si="23"/>
        <v>استثمار جيد</v>
      </c>
      <c r="AU24" s="13">
        <v>0.41666666666666669</v>
      </c>
      <c r="AV24" s="13" t="str">
        <f t="shared" si="24"/>
        <v>مرتفع</v>
      </c>
      <c r="AW24">
        <v>25000000</v>
      </c>
      <c r="AX24" s="2">
        <f t="shared" si="25"/>
        <v>25</v>
      </c>
      <c r="AY24" t="str">
        <f t="shared" si="26"/>
        <v>مرتفع</v>
      </c>
      <c r="AZ24" s="13">
        <v>0.41666666666666669</v>
      </c>
      <c r="BA24" s="13" t="str">
        <f t="shared" si="27"/>
        <v>مرتفع جدًا</v>
      </c>
      <c r="BB24" s="13">
        <v>0.36666666666666659</v>
      </c>
      <c r="BC24" s="13" t="str">
        <f t="shared" si="28"/>
        <v>معتدل</v>
      </c>
      <c r="BD24">
        <v>1</v>
      </c>
      <c r="BE24" t="str">
        <f t="shared" si="29"/>
        <v>إنتاجية منخفضة ≤ 2</v>
      </c>
      <c r="BF24">
        <v>4</v>
      </c>
      <c r="BG24">
        <v>3</v>
      </c>
      <c r="BH24">
        <v>5</v>
      </c>
      <c r="BI24">
        <v>5</v>
      </c>
      <c r="BJ24">
        <v>1</v>
      </c>
      <c r="BK24">
        <v>4</v>
      </c>
      <c r="BL24">
        <v>22</v>
      </c>
      <c r="BM24" t="s">
        <v>82</v>
      </c>
      <c r="BN24" s="2">
        <v>120</v>
      </c>
      <c r="BO24" s="14" t="str">
        <f t="shared" si="30"/>
        <v>120. Mn</v>
      </c>
      <c r="BP24" s="2">
        <v>118</v>
      </c>
      <c r="BQ24" s="14" t="str">
        <f t="shared" si="31"/>
        <v>118. Mn</v>
      </c>
      <c r="BR24" s="2">
        <v>3</v>
      </c>
      <c r="BS24" s="14" t="str">
        <f t="shared" si="32"/>
        <v>3.0 Mn</v>
      </c>
      <c r="BT24" s="2">
        <v>2</v>
      </c>
      <c r="BU24" s="11" t="str">
        <f t="shared" si="33"/>
        <v>3.0 Mn</v>
      </c>
    </row>
    <row r="25" spans="1:73" x14ac:dyDescent="0.35">
      <c r="A25">
        <v>24</v>
      </c>
      <c r="B25" t="s">
        <v>111</v>
      </c>
      <c r="C25" t="str">
        <f t="shared" si="0"/>
        <v>Riyadh - Opportunity 24</v>
      </c>
      <c r="D25" t="s">
        <v>112</v>
      </c>
      <c r="E25" t="s">
        <v>205</v>
      </c>
      <c r="F25" t="s">
        <v>110</v>
      </c>
      <c r="G25" s="11">
        <v>130</v>
      </c>
      <c r="H25" s="11" t="str">
        <f t="shared" si="1"/>
        <v xml:space="preserve"> متوسط (من 75 إلى أقل من 150 موظف)</v>
      </c>
      <c r="I25">
        <v>105000000</v>
      </c>
      <c r="J25" t="str">
        <f t="shared" si="2"/>
        <v>استثمار مرتفع ≥ 100M</v>
      </c>
      <c r="K25">
        <v>103000000</v>
      </c>
      <c r="L25" t="str">
        <f t="shared" si="3"/>
        <v>مرتفعة ≥ 100M</v>
      </c>
      <c r="M25" s="4">
        <v>2625000</v>
      </c>
      <c r="N25" s="4" t="str">
        <f t="shared" si="4"/>
        <v>مرتفعة ≥ 2M</v>
      </c>
      <c r="O25">
        <v>2000000</v>
      </c>
      <c r="P25" t="str">
        <f t="shared" si="5"/>
        <v>متوسط 1M - 10M</v>
      </c>
      <c r="Q25">
        <v>50000000</v>
      </c>
      <c r="R25" s="2">
        <f t="shared" si="6"/>
        <v>50</v>
      </c>
      <c r="S25" t="str">
        <f t="shared" si="7"/>
        <v>مرتفعة 50M - 100M</v>
      </c>
      <c r="T25">
        <v>29500000</v>
      </c>
      <c r="U25" s="2">
        <f t="shared" si="8"/>
        <v>29.5</v>
      </c>
      <c r="V25" t="str">
        <f t="shared" si="9"/>
        <v>مرتفع 20M - 100M</v>
      </c>
      <c r="W25">
        <v>20500000</v>
      </c>
      <c r="X25" s="2">
        <f t="shared" si="10"/>
        <v>20.5</v>
      </c>
      <c r="Y25" t="str">
        <f t="shared" si="11"/>
        <v>مرتفعة 10M - 30M</v>
      </c>
      <c r="Z25" s="13">
        <v>0.19500000000000001</v>
      </c>
      <c r="AA25" s="13" t="str">
        <f t="shared" si="12"/>
        <v>منخفض &lt; 15%</v>
      </c>
      <c r="AB25" s="13">
        <v>0.17</v>
      </c>
      <c r="AC25" s="13" t="str">
        <f t="shared" si="13"/>
        <v>منخفض &lt; 13%</v>
      </c>
      <c r="AD25">
        <v>5.2</v>
      </c>
      <c r="AE25" s="11" t="str">
        <f t="shared" si="14"/>
        <v>عائد طويل (5 – 7 سنوات)</v>
      </c>
      <c r="AF25">
        <v>0.32200000000000001</v>
      </c>
      <c r="AG25" t="str">
        <f t="shared" si="15"/>
        <v>منخفض &lt; 40%</v>
      </c>
      <c r="AH25">
        <v>13500000</v>
      </c>
      <c r="AI25" s="2">
        <f t="shared" si="16"/>
        <v>13.5</v>
      </c>
      <c r="AJ25" t="str">
        <f t="shared" si="17"/>
        <v>مرتفع 10M - 30M</v>
      </c>
      <c r="AK25">
        <v>18000000</v>
      </c>
      <c r="AL25" s="2">
        <f t="shared" si="18"/>
        <v>18</v>
      </c>
      <c r="AM25" t="str">
        <f t="shared" si="19"/>
        <v>مرتفعة 10M - 30M</v>
      </c>
      <c r="AN25">
        <v>20500000</v>
      </c>
      <c r="AO25" s="2">
        <f t="shared" si="20"/>
        <v>20.5</v>
      </c>
      <c r="AP25" t="str">
        <f t="shared" si="21"/>
        <v>مرتفعة 10M - 30M</v>
      </c>
      <c r="AQ25" s="13">
        <v>0.13</v>
      </c>
      <c r="AR25" s="13" t="str">
        <f t="shared" si="22"/>
        <v>منخفضة &lt; 11%</v>
      </c>
      <c r="AS25" s="13">
        <v>4.0000000000000008E-2</v>
      </c>
      <c r="AT25" s="13" t="str">
        <f t="shared" si="23"/>
        <v>استثمار جيد</v>
      </c>
      <c r="AU25" s="13">
        <v>0.41</v>
      </c>
      <c r="AV25" s="13" t="str">
        <f t="shared" si="24"/>
        <v>مرتفع</v>
      </c>
      <c r="AW25">
        <v>20500000</v>
      </c>
      <c r="AX25" s="2">
        <f t="shared" si="25"/>
        <v>20.5</v>
      </c>
      <c r="AY25" t="str">
        <f t="shared" si="26"/>
        <v>مرتفع</v>
      </c>
      <c r="AZ25" s="13">
        <v>0.41</v>
      </c>
      <c r="BA25" s="13" t="str">
        <f t="shared" si="27"/>
        <v>مرتفع جدًا</v>
      </c>
      <c r="BB25" s="13">
        <v>0.36</v>
      </c>
      <c r="BC25" s="13" t="str">
        <f t="shared" si="28"/>
        <v>معتدل</v>
      </c>
      <c r="BD25">
        <v>1</v>
      </c>
      <c r="BE25" t="str">
        <f t="shared" si="29"/>
        <v>إنتاجية منخفضة ≤ 2</v>
      </c>
      <c r="BF25">
        <v>4</v>
      </c>
      <c r="BG25">
        <v>3</v>
      </c>
      <c r="BH25">
        <v>5</v>
      </c>
      <c r="BI25">
        <v>5</v>
      </c>
      <c r="BJ25">
        <v>1</v>
      </c>
      <c r="BK25">
        <v>4</v>
      </c>
      <c r="BL25">
        <v>22</v>
      </c>
      <c r="BM25" t="s">
        <v>82</v>
      </c>
      <c r="BN25" s="2">
        <v>105</v>
      </c>
      <c r="BO25" s="14" t="str">
        <f t="shared" si="30"/>
        <v>105. Mn</v>
      </c>
      <c r="BP25" s="2">
        <v>103</v>
      </c>
      <c r="BQ25" s="14" t="str">
        <f t="shared" si="31"/>
        <v>103. Mn</v>
      </c>
      <c r="BR25" s="2">
        <v>2.625</v>
      </c>
      <c r="BS25" s="14" t="str">
        <f t="shared" si="32"/>
        <v>2.6 Mn</v>
      </c>
      <c r="BT25" s="2">
        <v>2</v>
      </c>
      <c r="BU25" s="11" t="str">
        <f t="shared" si="33"/>
        <v>2.6 Mn</v>
      </c>
    </row>
    <row r="26" spans="1:73" x14ac:dyDescent="0.35">
      <c r="A26">
        <v>25</v>
      </c>
      <c r="B26" t="s">
        <v>113</v>
      </c>
      <c r="C26" t="str">
        <f t="shared" si="0"/>
        <v>Riyadh - Opportunity 25</v>
      </c>
      <c r="D26" t="s">
        <v>107</v>
      </c>
      <c r="E26" t="s">
        <v>205</v>
      </c>
      <c r="F26" t="s">
        <v>110</v>
      </c>
      <c r="G26" s="11">
        <v>120</v>
      </c>
      <c r="H26" s="11" t="str">
        <f t="shared" si="1"/>
        <v xml:space="preserve"> متوسط (من 75 إلى أقل من 150 موظف)</v>
      </c>
      <c r="I26">
        <v>160000000</v>
      </c>
      <c r="J26" t="str">
        <f t="shared" si="2"/>
        <v>استثمار مرتفع ≥ 100M</v>
      </c>
      <c r="K26">
        <v>157000000</v>
      </c>
      <c r="L26" t="str">
        <f t="shared" si="3"/>
        <v>مرتفعة ≥ 100M</v>
      </c>
      <c r="M26" s="4">
        <v>4000000</v>
      </c>
      <c r="N26" s="4" t="str">
        <f t="shared" si="4"/>
        <v>مرتفعة ≥ 2M</v>
      </c>
      <c r="O26">
        <v>3000000</v>
      </c>
      <c r="P26" t="str">
        <f t="shared" si="5"/>
        <v>متوسط 1M - 10M</v>
      </c>
      <c r="Q26">
        <v>70000000</v>
      </c>
      <c r="R26" s="2">
        <f t="shared" si="6"/>
        <v>70</v>
      </c>
      <c r="S26" t="str">
        <f t="shared" si="7"/>
        <v>مرتفعة 50M - 100M</v>
      </c>
      <c r="T26">
        <v>42000000</v>
      </c>
      <c r="U26" s="2">
        <f t="shared" si="8"/>
        <v>42</v>
      </c>
      <c r="V26" t="str">
        <f t="shared" si="9"/>
        <v>مرتفع 20M - 100M</v>
      </c>
      <c r="W26">
        <v>28000000</v>
      </c>
      <c r="X26" s="2">
        <f t="shared" si="10"/>
        <v>28</v>
      </c>
      <c r="Y26" t="str">
        <f t="shared" si="11"/>
        <v>مرتفعة 10M - 30M</v>
      </c>
      <c r="Z26" s="13">
        <v>0.17499999999999999</v>
      </c>
      <c r="AA26" s="13" t="str">
        <f t="shared" si="12"/>
        <v>منخفض &lt; 15%</v>
      </c>
      <c r="AB26" s="13">
        <v>0.16</v>
      </c>
      <c r="AC26" s="13" t="str">
        <f t="shared" si="13"/>
        <v>منخفض &lt; 13%</v>
      </c>
      <c r="AD26">
        <v>5.7</v>
      </c>
      <c r="AE26" s="11" t="str">
        <f t="shared" si="14"/>
        <v>عائد طويل (5 – 7 سنوات)</v>
      </c>
      <c r="AF26">
        <v>0.34200000000000003</v>
      </c>
      <c r="AG26" t="str">
        <f t="shared" si="15"/>
        <v>منخفض &lt; 40%</v>
      </c>
      <c r="AH26">
        <v>12500000</v>
      </c>
      <c r="AI26" s="2">
        <f t="shared" si="16"/>
        <v>12.5</v>
      </c>
      <c r="AJ26" t="str">
        <f t="shared" si="17"/>
        <v>مرتفع 10M - 30M</v>
      </c>
      <c r="AK26">
        <v>20000000</v>
      </c>
      <c r="AL26" s="2">
        <f t="shared" si="18"/>
        <v>20</v>
      </c>
      <c r="AM26" t="str">
        <f t="shared" si="19"/>
        <v>مرتفعة 10M - 30M</v>
      </c>
      <c r="AN26">
        <v>23000000</v>
      </c>
      <c r="AO26" s="2">
        <f t="shared" si="20"/>
        <v>23</v>
      </c>
      <c r="AP26" t="str">
        <f t="shared" si="21"/>
        <v>مرتفعة 10M - 30M</v>
      </c>
      <c r="AQ26" s="13">
        <v>0.13</v>
      </c>
      <c r="AR26" s="13" t="str">
        <f t="shared" si="22"/>
        <v>منخفضة &lt; 11%</v>
      </c>
      <c r="AS26" s="13">
        <v>0.03</v>
      </c>
      <c r="AT26" s="13" t="str">
        <f t="shared" si="23"/>
        <v>استثمار جيد</v>
      </c>
      <c r="AU26" s="13">
        <v>0.4</v>
      </c>
      <c r="AV26" s="13" t="str">
        <f t="shared" si="24"/>
        <v>مرتفع</v>
      </c>
      <c r="AW26">
        <v>28000000</v>
      </c>
      <c r="AX26" s="2">
        <f t="shared" si="25"/>
        <v>28</v>
      </c>
      <c r="AY26" t="str">
        <f t="shared" si="26"/>
        <v>مرتفع</v>
      </c>
      <c r="AZ26" s="13">
        <v>0.4</v>
      </c>
      <c r="BA26" s="13" t="str">
        <f t="shared" si="27"/>
        <v>مرتفع جدًا</v>
      </c>
      <c r="BB26" s="13">
        <v>0.2857142857142857</v>
      </c>
      <c r="BC26" s="13" t="str">
        <f t="shared" si="28"/>
        <v>معتدل</v>
      </c>
      <c r="BD26">
        <v>1</v>
      </c>
      <c r="BE26" t="str">
        <f t="shared" si="29"/>
        <v>إنتاجية منخفضة ≤ 2</v>
      </c>
      <c r="BF26">
        <v>4</v>
      </c>
      <c r="BG26">
        <v>3</v>
      </c>
      <c r="BH26">
        <v>5</v>
      </c>
      <c r="BI26">
        <v>5</v>
      </c>
      <c r="BJ26">
        <v>1</v>
      </c>
      <c r="BK26">
        <v>3</v>
      </c>
      <c r="BL26">
        <v>21</v>
      </c>
      <c r="BM26" t="s">
        <v>82</v>
      </c>
      <c r="BN26" s="2">
        <v>160</v>
      </c>
      <c r="BO26" s="14" t="str">
        <f t="shared" si="30"/>
        <v>160. Mn</v>
      </c>
      <c r="BP26" s="2">
        <v>157</v>
      </c>
      <c r="BQ26" s="14" t="str">
        <f t="shared" si="31"/>
        <v>157. Mn</v>
      </c>
      <c r="BR26" s="2">
        <v>4</v>
      </c>
      <c r="BS26" s="14" t="str">
        <f t="shared" si="32"/>
        <v>4.0 Mn</v>
      </c>
      <c r="BT26" s="2">
        <v>3</v>
      </c>
      <c r="BU26" s="11" t="str">
        <f t="shared" si="33"/>
        <v>4.0 Mn</v>
      </c>
    </row>
    <row r="27" spans="1:73" x14ac:dyDescent="0.35">
      <c r="A27">
        <v>26</v>
      </c>
      <c r="B27" t="s">
        <v>114</v>
      </c>
      <c r="C27" t="str">
        <f t="shared" si="0"/>
        <v>Al Kharj - Opportunity 26</v>
      </c>
      <c r="D27" t="s">
        <v>115</v>
      </c>
      <c r="E27" t="s">
        <v>90</v>
      </c>
      <c r="F27" t="s">
        <v>81</v>
      </c>
      <c r="G27" s="11">
        <v>35</v>
      </c>
      <c r="H27" s="11" t="str">
        <f t="shared" si="1"/>
        <v xml:space="preserve"> منخفض (من 25 إلى أقل من 75 موظف)</v>
      </c>
      <c r="I27">
        <v>22000000</v>
      </c>
      <c r="J27" t="str">
        <f t="shared" si="2"/>
        <v>استثمار متوسط 20M - 100M</v>
      </c>
      <c r="K27">
        <v>21500000</v>
      </c>
      <c r="L27" t="str">
        <f t="shared" si="3"/>
        <v>متوسطة 20M - 100M</v>
      </c>
      <c r="M27" s="4">
        <v>550000</v>
      </c>
      <c r="N27" s="4" t="str">
        <f t="shared" si="4"/>
        <v>متوسطة 500K - 2M</v>
      </c>
      <c r="O27">
        <v>500000</v>
      </c>
      <c r="P27" t="str">
        <f t="shared" si="5"/>
        <v>منخفض &lt; 1M</v>
      </c>
      <c r="Q27">
        <v>11000000</v>
      </c>
      <c r="R27" s="2">
        <f t="shared" si="6"/>
        <v>11</v>
      </c>
      <c r="S27" t="str">
        <f t="shared" si="7"/>
        <v>متوسطة 10M - 50M</v>
      </c>
      <c r="T27">
        <v>6800000</v>
      </c>
      <c r="U27" s="2">
        <f t="shared" si="8"/>
        <v>6.8</v>
      </c>
      <c r="V27" t="str">
        <f t="shared" si="9"/>
        <v>متوسط 5M - 20M</v>
      </c>
      <c r="W27">
        <v>4200000</v>
      </c>
      <c r="X27" s="2">
        <f t="shared" si="10"/>
        <v>4.2</v>
      </c>
      <c r="Y27" t="str">
        <f t="shared" si="11"/>
        <v>متوسطة 2M - 10M</v>
      </c>
      <c r="Z27" s="13">
        <v>0.191</v>
      </c>
      <c r="AA27" s="13" t="str">
        <f t="shared" si="12"/>
        <v>منخفض &lt; 15%</v>
      </c>
      <c r="AB27" s="13">
        <v>0.18</v>
      </c>
      <c r="AC27" s="13" t="str">
        <f t="shared" si="13"/>
        <v>منخفض &lt; 13%</v>
      </c>
      <c r="AD27">
        <v>5.3</v>
      </c>
      <c r="AE27" s="11" t="str">
        <f t="shared" si="14"/>
        <v>عائد طويل (5 – 7 سنوات)</v>
      </c>
      <c r="AF27">
        <v>0.34899999999999998</v>
      </c>
      <c r="AG27" t="str">
        <f t="shared" si="15"/>
        <v>منخفض &lt; 40%</v>
      </c>
      <c r="AH27">
        <v>6750000</v>
      </c>
      <c r="AI27" s="2">
        <f t="shared" si="16"/>
        <v>6.75</v>
      </c>
      <c r="AJ27" t="str">
        <f t="shared" si="17"/>
        <v>متوسط 2M - 10M</v>
      </c>
      <c r="AK27">
        <v>5400000</v>
      </c>
      <c r="AL27" s="2">
        <f t="shared" si="18"/>
        <v>5.4</v>
      </c>
      <c r="AM27" t="str">
        <f t="shared" si="19"/>
        <v>متوسطة 2M - 10M</v>
      </c>
      <c r="AN27">
        <v>6100000</v>
      </c>
      <c r="AO27" s="2">
        <f t="shared" si="20"/>
        <v>6.1</v>
      </c>
      <c r="AP27" t="str">
        <f t="shared" si="21"/>
        <v>متوسطة 2M - 10M</v>
      </c>
      <c r="AQ27" s="13">
        <v>0.12</v>
      </c>
      <c r="AR27" s="13" t="str">
        <f t="shared" si="22"/>
        <v>منخفضة &lt; 11%</v>
      </c>
      <c r="AS27" s="13">
        <v>0.06</v>
      </c>
      <c r="AT27" s="13" t="str">
        <f t="shared" si="23"/>
        <v>استثمار جيد</v>
      </c>
      <c r="AU27" s="13">
        <v>0.38181818181818178</v>
      </c>
      <c r="AV27" s="13" t="str">
        <f t="shared" si="24"/>
        <v>مرتفع</v>
      </c>
      <c r="AW27">
        <v>4200000</v>
      </c>
      <c r="AX27" s="2">
        <f t="shared" si="25"/>
        <v>4.2</v>
      </c>
      <c r="AY27" t="str">
        <f t="shared" si="26"/>
        <v>منخفض</v>
      </c>
      <c r="AZ27" s="13">
        <v>0.38181818181818178</v>
      </c>
      <c r="BA27" s="13" t="str">
        <f t="shared" si="27"/>
        <v>مرتفع</v>
      </c>
      <c r="BB27" s="13">
        <v>0.49090909090909091</v>
      </c>
      <c r="BC27" s="13" t="str">
        <f t="shared" si="28"/>
        <v>مرتفع</v>
      </c>
      <c r="BD27">
        <v>2</v>
      </c>
      <c r="BE27" t="str">
        <f t="shared" si="29"/>
        <v>إنتاجية منخفضة ≤ 2</v>
      </c>
      <c r="BF27">
        <v>4</v>
      </c>
      <c r="BG27">
        <v>3</v>
      </c>
      <c r="BH27">
        <v>5</v>
      </c>
      <c r="BI27">
        <v>5</v>
      </c>
      <c r="BJ27">
        <v>1</v>
      </c>
      <c r="BK27">
        <v>5</v>
      </c>
      <c r="BL27">
        <v>23</v>
      </c>
      <c r="BM27" t="s">
        <v>82</v>
      </c>
      <c r="BN27" s="2">
        <v>22</v>
      </c>
      <c r="BO27" s="14" t="str">
        <f t="shared" si="30"/>
        <v>22. Mn</v>
      </c>
      <c r="BP27" s="2">
        <v>21.5</v>
      </c>
      <c r="BQ27" s="14" t="str">
        <f t="shared" si="31"/>
        <v>21.5 Mn</v>
      </c>
      <c r="BR27" s="2">
        <v>0.55000000000000004</v>
      </c>
      <c r="BS27" s="14" t="str">
        <f t="shared" si="32"/>
        <v>550 Thousand</v>
      </c>
      <c r="BT27" s="2">
        <v>0.5</v>
      </c>
      <c r="BU27" s="11" t="str">
        <f t="shared" si="33"/>
        <v>550 Thousand</v>
      </c>
    </row>
    <row r="28" spans="1:73" x14ac:dyDescent="0.35">
      <c r="A28">
        <v>27</v>
      </c>
      <c r="B28" t="s">
        <v>116</v>
      </c>
      <c r="C28" t="str">
        <f t="shared" si="0"/>
        <v>Riyadh - Opportunity 27</v>
      </c>
      <c r="D28" t="s">
        <v>109</v>
      </c>
      <c r="E28" t="s">
        <v>205</v>
      </c>
      <c r="F28" t="s">
        <v>78</v>
      </c>
      <c r="G28" s="11">
        <v>20</v>
      </c>
      <c r="H28" s="11" t="str">
        <f t="shared" si="1"/>
        <v xml:space="preserve"> منخفض جدًا (أقل من 25 موظف)</v>
      </c>
      <c r="I28">
        <v>7800000</v>
      </c>
      <c r="J28" t="str">
        <f t="shared" si="2"/>
        <v>استثمار منخفض &lt; 20M</v>
      </c>
      <c r="K28">
        <v>7600000</v>
      </c>
      <c r="L28" t="str">
        <f t="shared" si="3"/>
        <v>منخفضة &lt; 20M</v>
      </c>
      <c r="M28" s="4">
        <v>195000</v>
      </c>
      <c r="N28" s="4" t="str">
        <f t="shared" si="4"/>
        <v>منخفضة &lt; 500K</v>
      </c>
      <c r="O28">
        <v>200000</v>
      </c>
      <c r="P28" t="str">
        <f t="shared" si="5"/>
        <v>منخفض &lt; 1M</v>
      </c>
      <c r="Q28">
        <v>3600000</v>
      </c>
      <c r="R28" s="2">
        <f t="shared" si="6"/>
        <v>3.6</v>
      </c>
      <c r="S28" t="str">
        <f t="shared" si="7"/>
        <v>منخفضة &lt; 10M</v>
      </c>
      <c r="T28">
        <v>2200000</v>
      </c>
      <c r="U28" s="2">
        <f t="shared" si="8"/>
        <v>2.2000000000000002</v>
      </c>
      <c r="V28" t="str">
        <f t="shared" si="9"/>
        <v>منخفض &lt; 5M</v>
      </c>
      <c r="W28">
        <v>1400000</v>
      </c>
      <c r="X28" s="2">
        <f t="shared" si="10"/>
        <v>1.4</v>
      </c>
      <c r="Y28" t="str">
        <f t="shared" si="11"/>
        <v>منخفضة &lt; 2M</v>
      </c>
      <c r="Z28" s="13">
        <v>0.17899999999999999</v>
      </c>
      <c r="AA28" s="13" t="str">
        <f t="shared" si="12"/>
        <v>منخفض &lt; 15%</v>
      </c>
      <c r="AB28" s="13">
        <v>0.16</v>
      </c>
      <c r="AC28" s="13" t="str">
        <f t="shared" si="13"/>
        <v>منخفض &lt; 13%</v>
      </c>
      <c r="AD28">
        <v>6</v>
      </c>
      <c r="AE28" s="11" t="str">
        <f t="shared" si="14"/>
        <v>عائد طويل (5 – 7 سنوات)</v>
      </c>
      <c r="AF28">
        <v>0.39400000000000002</v>
      </c>
      <c r="AG28" t="str">
        <f t="shared" si="15"/>
        <v>منخفض &lt; 40%</v>
      </c>
      <c r="AH28">
        <v>415000</v>
      </c>
      <c r="AI28" s="2">
        <f t="shared" si="16"/>
        <v>0.41499999999999998</v>
      </c>
      <c r="AJ28" t="str">
        <f t="shared" si="17"/>
        <v>منخفض &lt; 2M</v>
      </c>
      <c r="AK28">
        <v>1620000</v>
      </c>
      <c r="AL28" s="2">
        <f t="shared" si="18"/>
        <v>1.62</v>
      </c>
      <c r="AM28" t="str">
        <f t="shared" si="19"/>
        <v>منخفضة &lt; 2M</v>
      </c>
      <c r="AN28">
        <v>1820000</v>
      </c>
      <c r="AO28" s="2">
        <f t="shared" si="20"/>
        <v>1.82</v>
      </c>
      <c r="AP28" t="str">
        <f t="shared" si="21"/>
        <v>منخفضة جدًا &lt; 2M</v>
      </c>
      <c r="AQ28" s="13">
        <v>0.1</v>
      </c>
      <c r="AR28" s="13" t="str">
        <f t="shared" si="22"/>
        <v>منخفضة &lt; 11%</v>
      </c>
      <c r="AS28" s="13">
        <v>0.06</v>
      </c>
      <c r="AT28" s="13" t="str">
        <f t="shared" si="23"/>
        <v>استثمار جيد</v>
      </c>
      <c r="AU28" s="13">
        <v>0.3888888888888889</v>
      </c>
      <c r="AV28" s="13" t="str">
        <f t="shared" si="24"/>
        <v>مرتفع</v>
      </c>
      <c r="AW28">
        <v>1400000</v>
      </c>
      <c r="AX28" s="2">
        <f t="shared" si="25"/>
        <v>1.4</v>
      </c>
      <c r="AY28" t="str">
        <f t="shared" si="26"/>
        <v>منخفض</v>
      </c>
      <c r="AZ28" s="13">
        <v>0.3888888888888889</v>
      </c>
      <c r="BA28" s="13" t="str">
        <f t="shared" si="27"/>
        <v>مرتفع</v>
      </c>
      <c r="BB28" s="13">
        <v>0.45</v>
      </c>
      <c r="BC28" s="13" t="str">
        <f t="shared" si="28"/>
        <v>مرتفع</v>
      </c>
      <c r="BD28">
        <v>3</v>
      </c>
      <c r="BE28" t="str">
        <f t="shared" si="29"/>
        <v>إنتاجية متوسطة 3 - 5</v>
      </c>
      <c r="BF28">
        <v>4</v>
      </c>
      <c r="BG28">
        <v>3</v>
      </c>
      <c r="BH28">
        <v>5</v>
      </c>
      <c r="BI28">
        <v>5</v>
      </c>
      <c r="BJ28">
        <v>1</v>
      </c>
      <c r="BK28">
        <v>5</v>
      </c>
      <c r="BL28">
        <v>23</v>
      </c>
      <c r="BM28" t="s">
        <v>82</v>
      </c>
      <c r="BN28" s="2">
        <v>7.8</v>
      </c>
      <c r="BO28" s="14" t="str">
        <f t="shared" si="30"/>
        <v>7.8 Mn</v>
      </c>
      <c r="BP28" s="2">
        <v>7.6</v>
      </c>
      <c r="BQ28" s="14" t="str">
        <f t="shared" si="31"/>
        <v>7.6 Mn</v>
      </c>
      <c r="BR28" s="2">
        <v>0.19500000000000001</v>
      </c>
      <c r="BS28" s="14" t="str">
        <f t="shared" si="32"/>
        <v>195 Thousand</v>
      </c>
      <c r="BT28" s="2">
        <v>0.2</v>
      </c>
      <c r="BU28" s="11" t="str">
        <f t="shared" si="33"/>
        <v>195 Thousand</v>
      </c>
    </row>
    <row r="29" spans="1:73" x14ac:dyDescent="0.35">
      <c r="A29">
        <v>28</v>
      </c>
      <c r="B29" t="s">
        <v>117</v>
      </c>
      <c r="C29" t="str">
        <f t="shared" si="0"/>
        <v>Riyadh - Opportunity 28</v>
      </c>
      <c r="D29" t="s">
        <v>118</v>
      </c>
      <c r="E29" t="s">
        <v>205</v>
      </c>
      <c r="F29" t="s">
        <v>81</v>
      </c>
      <c r="G29" s="11">
        <v>30</v>
      </c>
      <c r="H29" s="11" t="str">
        <f t="shared" si="1"/>
        <v xml:space="preserve"> منخفض (من 25 إلى أقل من 75 موظف)</v>
      </c>
      <c r="I29">
        <v>18500000</v>
      </c>
      <c r="J29" t="str">
        <f t="shared" si="2"/>
        <v>استثمار منخفض &lt; 20M</v>
      </c>
      <c r="K29">
        <v>18000000</v>
      </c>
      <c r="L29" t="str">
        <f t="shared" si="3"/>
        <v>منخفضة &lt; 20M</v>
      </c>
      <c r="M29" s="4">
        <v>462500</v>
      </c>
      <c r="N29" s="4" t="str">
        <f t="shared" si="4"/>
        <v>منخفضة &lt; 500K</v>
      </c>
      <c r="O29">
        <v>500000</v>
      </c>
      <c r="P29" t="str">
        <f t="shared" si="5"/>
        <v>منخفض &lt; 1M</v>
      </c>
      <c r="Q29">
        <v>9500000</v>
      </c>
      <c r="R29" s="2">
        <f t="shared" si="6"/>
        <v>9.5</v>
      </c>
      <c r="S29" t="str">
        <f t="shared" si="7"/>
        <v>منخفضة &lt; 10M</v>
      </c>
      <c r="T29">
        <v>5400000</v>
      </c>
      <c r="U29" s="2">
        <f t="shared" si="8"/>
        <v>5.4</v>
      </c>
      <c r="V29" t="str">
        <f t="shared" si="9"/>
        <v>متوسط 5M - 20M</v>
      </c>
      <c r="W29">
        <v>4100000</v>
      </c>
      <c r="X29" s="2">
        <f t="shared" si="10"/>
        <v>4.0999999999999996</v>
      </c>
      <c r="Y29" t="str">
        <f t="shared" si="11"/>
        <v>متوسطة 2M - 10M</v>
      </c>
      <c r="Z29" s="13">
        <v>0.222</v>
      </c>
      <c r="AA29" s="13" t="str">
        <f t="shared" si="12"/>
        <v>منخفض &lt; 15%</v>
      </c>
      <c r="AB29" s="13">
        <v>0.2</v>
      </c>
      <c r="AC29" s="13" t="str">
        <f t="shared" si="13"/>
        <v>منخفض &lt; 13%</v>
      </c>
      <c r="AD29">
        <v>4.5</v>
      </c>
      <c r="AE29" s="11" t="str">
        <f t="shared" si="14"/>
        <v>عائد متوسط (3 – &lt;5 سنوات)</v>
      </c>
      <c r="AF29">
        <v>0.31900000000000001</v>
      </c>
      <c r="AG29" t="str">
        <f t="shared" si="15"/>
        <v>منخفض &lt; 40%</v>
      </c>
      <c r="AH29">
        <v>4950000</v>
      </c>
      <c r="AI29" s="2">
        <f t="shared" si="16"/>
        <v>4.95</v>
      </c>
      <c r="AJ29" t="str">
        <f t="shared" si="17"/>
        <v>متوسط 2M - 10M</v>
      </c>
      <c r="AK29">
        <v>3850000</v>
      </c>
      <c r="AL29" s="2">
        <f t="shared" si="18"/>
        <v>3.85</v>
      </c>
      <c r="AM29" t="str">
        <f t="shared" si="19"/>
        <v>متوسطة 2M - 10M</v>
      </c>
      <c r="AN29">
        <v>4250000</v>
      </c>
      <c r="AO29" s="2">
        <f t="shared" si="20"/>
        <v>4.25</v>
      </c>
      <c r="AP29" t="str">
        <f t="shared" si="21"/>
        <v>متوسطة 2M - 10M</v>
      </c>
      <c r="AQ29" s="13">
        <v>0.12</v>
      </c>
      <c r="AR29" s="13" t="str">
        <f t="shared" si="22"/>
        <v>منخفضة &lt; 11%</v>
      </c>
      <c r="AS29" s="13">
        <v>8.0000000000000016E-2</v>
      </c>
      <c r="AT29" s="13" t="str">
        <f t="shared" si="23"/>
        <v>استثمار جيد</v>
      </c>
      <c r="AU29" s="13">
        <v>0.43157894736842112</v>
      </c>
      <c r="AV29" s="13" t="str">
        <f t="shared" si="24"/>
        <v>مرتفع</v>
      </c>
      <c r="AW29">
        <v>4100000</v>
      </c>
      <c r="AX29" s="2">
        <f t="shared" si="25"/>
        <v>4.0999999999999996</v>
      </c>
      <c r="AY29" t="str">
        <f t="shared" si="26"/>
        <v>منخفض</v>
      </c>
      <c r="AZ29" s="13">
        <v>0.43157894736842112</v>
      </c>
      <c r="BA29" s="13" t="str">
        <f t="shared" si="27"/>
        <v>مرتفع جدًا</v>
      </c>
      <c r="BB29" s="13">
        <v>0.40526315789473683</v>
      </c>
      <c r="BC29" s="13" t="str">
        <f t="shared" si="28"/>
        <v>مرتفع</v>
      </c>
      <c r="BD29">
        <v>2</v>
      </c>
      <c r="BE29" t="str">
        <f t="shared" si="29"/>
        <v>إنتاجية منخفضة ≤ 2</v>
      </c>
      <c r="BF29">
        <v>4</v>
      </c>
      <c r="BG29">
        <v>3</v>
      </c>
      <c r="BH29">
        <v>5</v>
      </c>
      <c r="BI29">
        <v>5</v>
      </c>
      <c r="BJ29">
        <v>1</v>
      </c>
      <c r="BK29">
        <v>5</v>
      </c>
      <c r="BL29">
        <v>23</v>
      </c>
      <c r="BM29" t="s">
        <v>82</v>
      </c>
      <c r="BN29" s="2">
        <v>18.5</v>
      </c>
      <c r="BO29" s="14" t="str">
        <f t="shared" si="30"/>
        <v>18.5 Mn</v>
      </c>
      <c r="BP29" s="2">
        <v>18</v>
      </c>
      <c r="BQ29" s="14" t="str">
        <f t="shared" si="31"/>
        <v>18. Mn</v>
      </c>
      <c r="BR29" s="2">
        <v>0.46250000000000002</v>
      </c>
      <c r="BS29" s="14" t="str">
        <f t="shared" si="32"/>
        <v>463 Thousand</v>
      </c>
      <c r="BT29" s="2">
        <v>0.5</v>
      </c>
      <c r="BU29" s="11" t="str">
        <f t="shared" si="33"/>
        <v>463 Thousand</v>
      </c>
    </row>
    <row r="30" spans="1:73" x14ac:dyDescent="0.35">
      <c r="A30">
        <v>29</v>
      </c>
      <c r="B30" t="s">
        <v>119</v>
      </c>
      <c r="C30" t="str">
        <f t="shared" si="0"/>
        <v>Riyadh - Opportunity 29</v>
      </c>
      <c r="D30" t="s">
        <v>109</v>
      </c>
      <c r="E30" t="s">
        <v>205</v>
      </c>
      <c r="F30" t="s">
        <v>110</v>
      </c>
      <c r="G30" s="11">
        <v>100</v>
      </c>
      <c r="H30" s="11" t="str">
        <f t="shared" si="1"/>
        <v xml:space="preserve"> متوسط (من 75 إلى أقل من 150 موظف)</v>
      </c>
      <c r="I30">
        <v>142000000</v>
      </c>
      <c r="J30" t="str">
        <f t="shared" si="2"/>
        <v>استثمار مرتفع ≥ 100M</v>
      </c>
      <c r="K30">
        <v>139000000</v>
      </c>
      <c r="L30" t="str">
        <f t="shared" si="3"/>
        <v>مرتفعة ≥ 100M</v>
      </c>
      <c r="M30" s="4">
        <v>3550000</v>
      </c>
      <c r="N30" s="4" t="str">
        <f t="shared" si="4"/>
        <v>مرتفعة ≥ 2M</v>
      </c>
      <c r="O30">
        <v>3000000</v>
      </c>
      <c r="P30" t="str">
        <f t="shared" si="5"/>
        <v>متوسط 1M - 10M</v>
      </c>
      <c r="Q30">
        <v>60000000</v>
      </c>
      <c r="R30" s="2">
        <f t="shared" si="6"/>
        <v>60</v>
      </c>
      <c r="S30" t="str">
        <f t="shared" si="7"/>
        <v>مرتفعة 50M - 100M</v>
      </c>
      <c r="T30">
        <v>36500000</v>
      </c>
      <c r="U30" s="2">
        <f t="shared" si="8"/>
        <v>36.5</v>
      </c>
      <c r="V30" t="str">
        <f t="shared" si="9"/>
        <v>مرتفع 20M - 100M</v>
      </c>
      <c r="W30">
        <v>23500000</v>
      </c>
      <c r="X30" s="2">
        <f t="shared" si="10"/>
        <v>23.5</v>
      </c>
      <c r="Y30" t="str">
        <f t="shared" si="11"/>
        <v>مرتفعة 10M - 30M</v>
      </c>
      <c r="Z30" s="13">
        <v>0.16500000000000001</v>
      </c>
      <c r="AA30" s="13" t="str">
        <f t="shared" si="12"/>
        <v>منخفض &lt; 15%</v>
      </c>
      <c r="AB30" s="13">
        <v>0.15</v>
      </c>
      <c r="AC30" s="13" t="str">
        <f t="shared" si="13"/>
        <v>منخفض &lt; 13%</v>
      </c>
      <c r="AD30">
        <v>5.9</v>
      </c>
      <c r="AE30" s="11" t="str">
        <f t="shared" si="14"/>
        <v>عائد طويل (5 – 7 سنوات)</v>
      </c>
      <c r="AF30">
        <v>0.33</v>
      </c>
      <c r="AG30" t="str">
        <f t="shared" si="15"/>
        <v>منخفض &lt; 40%</v>
      </c>
      <c r="AH30">
        <v>11200000</v>
      </c>
      <c r="AI30" s="2">
        <f t="shared" si="16"/>
        <v>11.2</v>
      </c>
      <c r="AJ30" t="str">
        <f t="shared" si="17"/>
        <v>مرتفع 10M - 30M</v>
      </c>
      <c r="AK30">
        <v>18700000</v>
      </c>
      <c r="AL30" s="2">
        <f t="shared" si="18"/>
        <v>18.7</v>
      </c>
      <c r="AM30" t="str">
        <f t="shared" si="19"/>
        <v>مرتفعة 10M - 30M</v>
      </c>
      <c r="AN30">
        <v>21000000</v>
      </c>
      <c r="AO30" s="2">
        <f t="shared" si="20"/>
        <v>21</v>
      </c>
      <c r="AP30" t="str">
        <f t="shared" si="21"/>
        <v>مرتفعة 10M - 30M</v>
      </c>
      <c r="AQ30" s="13">
        <v>0.13</v>
      </c>
      <c r="AR30" s="13" t="str">
        <f t="shared" si="22"/>
        <v>منخفضة &lt; 11%</v>
      </c>
      <c r="AS30" s="13">
        <v>1.999999999999999E-2</v>
      </c>
      <c r="AT30" s="13" t="str">
        <f t="shared" si="23"/>
        <v>استثمار جيد</v>
      </c>
      <c r="AU30" s="13">
        <v>0.39166666666666672</v>
      </c>
      <c r="AV30" s="13" t="str">
        <f t="shared" si="24"/>
        <v>مرتفع</v>
      </c>
      <c r="AW30">
        <v>23500000</v>
      </c>
      <c r="AX30" s="2">
        <f t="shared" si="25"/>
        <v>23.5</v>
      </c>
      <c r="AY30" t="str">
        <f t="shared" si="26"/>
        <v>مرتفع</v>
      </c>
      <c r="AZ30" s="13">
        <v>0.39166666666666672</v>
      </c>
      <c r="BA30" s="13" t="str">
        <f t="shared" si="27"/>
        <v>مرتفع</v>
      </c>
      <c r="BB30" s="13">
        <v>0.31166666666666659</v>
      </c>
      <c r="BC30" s="13" t="str">
        <f t="shared" si="28"/>
        <v>معتدل</v>
      </c>
      <c r="BD30">
        <v>1</v>
      </c>
      <c r="BE30" t="str">
        <f t="shared" si="29"/>
        <v>إنتاجية منخفضة ≤ 2</v>
      </c>
      <c r="BF30">
        <v>3</v>
      </c>
      <c r="BG30">
        <v>3</v>
      </c>
      <c r="BH30">
        <v>5</v>
      </c>
      <c r="BI30">
        <v>5</v>
      </c>
      <c r="BJ30">
        <v>1</v>
      </c>
      <c r="BK30">
        <v>4</v>
      </c>
      <c r="BL30">
        <v>21</v>
      </c>
      <c r="BM30" t="s">
        <v>82</v>
      </c>
      <c r="BN30" s="2">
        <v>142</v>
      </c>
      <c r="BO30" s="14" t="str">
        <f t="shared" si="30"/>
        <v>142. Mn</v>
      </c>
      <c r="BP30" s="2">
        <v>139</v>
      </c>
      <c r="BQ30" s="14" t="str">
        <f t="shared" si="31"/>
        <v>139. Mn</v>
      </c>
      <c r="BR30" s="2">
        <v>3.55</v>
      </c>
      <c r="BS30" s="14" t="str">
        <f t="shared" si="32"/>
        <v>3.6 Mn</v>
      </c>
      <c r="BT30" s="2">
        <v>3</v>
      </c>
      <c r="BU30" s="11" t="str">
        <f t="shared" si="33"/>
        <v>3.6 Mn</v>
      </c>
    </row>
    <row r="31" spans="1:73" x14ac:dyDescent="0.35">
      <c r="A31">
        <v>30</v>
      </c>
      <c r="B31" t="s">
        <v>120</v>
      </c>
      <c r="C31" t="str">
        <f t="shared" si="0"/>
        <v>Riyadh - Opportunity 30</v>
      </c>
      <c r="D31" t="s">
        <v>121</v>
      </c>
      <c r="E31" t="s">
        <v>205</v>
      </c>
      <c r="F31" t="s">
        <v>110</v>
      </c>
      <c r="G31" s="11">
        <v>80</v>
      </c>
      <c r="H31" s="11" t="str">
        <f t="shared" si="1"/>
        <v xml:space="preserve"> متوسط (من 75 إلى أقل من 150 موظف)</v>
      </c>
      <c r="I31">
        <v>95000000</v>
      </c>
      <c r="J31" t="str">
        <f t="shared" si="2"/>
        <v>استثمار متوسط 20M - 100M</v>
      </c>
      <c r="K31">
        <v>94000000</v>
      </c>
      <c r="L31" t="str">
        <f t="shared" si="3"/>
        <v>متوسطة 20M - 100M</v>
      </c>
      <c r="M31" s="4">
        <v>2375000</v>
      </c>
      <c r="N31" s="4" t="str">
        <f t="shared" si="4"/>
        <v>مرتفعة ≥ 2M</v>
      </c>
      <c r="O31">
        <v>1000000</v>
      </c>
      <c r="P31" t="str">
        <f t="shared" si="5"/>
        <v>متوسط 1M - 10M</v>
      </c>
      <c r="Q31">
        <v>42000000</v>
      </c>
      <c r="R31" s="2">
        <f t="shared" si="6"/>
        <v>42</v>
      </c>
      <c r="S31" t="str">
        <f t="shared" si="7"/>
        <v>متوسطة 10M - 50M</v>
      </c>
      <c r="T31">
        <v>25500000</v>
      </c>
      <c r="U31" s="2">
        <f t="shared" si="8"/>
        <v>25.5</v>
      </c>
      <c r="V31" t="str">
        <f t="shared" si="9"/>
        <v>مرتفع 20M - 100M</v>
      </c>
      <c r="W31">
        <v>16500000</v>
      </c>
      <c r="X31" s="2">
        <f t="shared" si="10"/>
        <v>16.5</v>
      </c>
      <c r="Y31" t="str">
        <f t="shared" si="11"/>
        <v>مرتفعة 10M - 30M</v>
      </c>
      <c r="Z31" s="13">
        <v>0.17399999999999999</v>
      </c>
      <c r="AA31" s="13" t="str">
        <f t="shared" si="12"/>
        <v>منخفض &lt; 15%</v>
      </c>
      <c r="AB31" s="13">
        <v>0.16</v>
      </c>
      <c r="AC31" s="13" t="str">
        <f t="shared" si="13"/>
        <v>منخفض &lt; 13%</v>
      </c>
      <c r="AD31">
        <v>5.6</v>
      </c>
      <c r="AE31" s="11" t="str">
        <f t="shared" si="14"/>
        <v>عائد طويل (5 – 7 سنوات)</v>
      </c>
      <c r="AF31">
        <v>0.32800000000000001</v>
      </c>
      <c r="AG31" t="str">
        <f t="shared" si="15"/>
        <v>منخفض &lt; 40%</v>
      </c>
      <c r="AH31">
        <v>8950000</v>
      </c>
      <c r="AI31" s="2">
        <f t="shared" si="16"/>
        <v>8.9499999999999993</v>
      </c>
      <c r="AJ31" t="str">
        <f t="shared" si="17"/>
        <v>متوسط 2M - 10M</v>
      </c>
      <c r="AK31">
        <v>14700000</v>
      </c>
      <c r="AL31" s="2">
        <f t="shared" si="18"/>
        <v>14.7</v>
      </c>
      <c r="AM31" t="str">
        <f t="shared" si="19"/>
        <v>مرتفعة 10M - 30M</v>
      </c>
      <c r="AN31">
        <v>16700000</v>
      </c>
      <c r="AO31" s="2">
        <f t="shared" si="20"/>
        <v>16.7</v>
      </c>
      <c r="AP31" t="str">
        <f t="shared" si="21"/>
        <v>مرتفعة 10M - 30M</v>
      </c>
      <c r="AQ31" s="13">
        <v>0.13</v>
      </c>
      <c r="AR31" s="13" t="str">
        <f t="shared" si="22"/>
        <v>منخفضة &lt; 11%</v>
      </c>
      <c r="AS31" s="13">
        <v>0.03</v>
      </c>
      <c r="AT31" s="13" t="str">
        <f t="shared" si="23"/>
        <v>استثمار جيد</v>
      </c>
      <c r="AU31" s="13">
        <v>0.39285714285714279</v>
      </c>
      <c r="AV31" s="13" t="str">
        <f t="shared" si="24"/>
        <v>مرتفع</v>
      </c>
      <c r="AW31">
        <v>16500000</v>
      </c>
      <c r="AX31" s="2">
        <f t="shared" si="25"/>
        <v>16.5</v>
      </c>
      <c r="AY31" t="str">
        <f t="shared" si="26"/>
        <v>مرتفع</v>
      </c>
      <c r="AZ31" s="13">
        <v>0.39285714285714279</v>
      </c>
      <c r="BA31" s="13" t="str">
        <f t="shared" si="27"/>
        <v>مرتفع</v>
      </c>
      <c r="BB31" s="13">
        <v>0.35</v>
      </c>
      <c r="BC31" s="13" t="str">
        <f t="shared" si="28"/>
        <v>معتدل</v>
      </c>
      <c r="BD31">
        <v>1</v>
      </c>
      <c r="BE31" t="str">
        <f t="shared" si="29"/>
        <v>إنتاجية منخفضة ≤ 2</v>
      </c>
      <c r="BF31">
        <v>4</v>
      </c>
      <c r="BG31">
        <v>3</v>
      </c>
      <c r="BH31">
        <v>5</v>
      </c>
      <c r="BI31">
        <v>5</v>
      </c>
      <c r="BJ31">
        <v>1</v>
      </c>
      <c r="BK31">
        <v>4</v>
      </c>
      <c r="BL31">
        <v>22</v>
      </c>
      <c r="BM31" t="s">
        <v>82</v>
      </c>
      <c r="BN31" s="2">
        <v>95</v>
      </c>
      <c r="BO31" s="14" t="str">
        <f t="shared" si="30"/>
        <v>95. Mn</v>
      </c>
      <c r="BP31" s="2">
        <v>94</v>
      </c>
      <c r="BQ31" s="14" t="str">
        <f t="shared" si="31"/>
        <v>94. Mn</v>
      </c>
      <c r="BR31" s="2">
        <v>2.375</v>
      </c>
      <c r="BS31" s="14" t="str">
        <f t="shared" si="32"/>
        <v>2.4 Mn</v>
      </c>
      <c r="BT31" s="2">
        <v>1</v>
      </c>
      <c r="BU31" s="11" t="str">
        <f t="shared" si="33"/>
        <v>2.4 Mn</v>
      </c>
    </row>
    <row r="32" spans="1:73" x14ac:dyDescent="0.35">
      <c r="A32">
        <v>31</v>
      </c>
      <c r="B32" t="s">
        <v>122</v>
      </c>
      <c r="C32" t="str">
        <f t="shared" si="0"/>
        <v>Riyadh - Opportunity 31</v>
      </c>
      <c r="D32" t="s">
        <v>112</v>
      </c>
      <c r="E32" t="s">
        <v>205</v>
      </c>
      <c r="F32" t="s">
        <v>110</v>
      </c>
      <c r="G32" s="11">
        <v>120</v>
      </c>
      <c r="H32" s="11" t="str">
        <f t="shared" si="1"/>
        <v xml:space="preserve"> متوسط (من 75 إلى أقل من 150 موظف)</v>
      </c>
      <c r="I32">
        <v>99000000</v>
      </c>
      <c r="J32" t="str">
        <f t="shared" si="2"/>
        <v>استثمار متوسط 20M - 100M</v>
      </c>
      <c r="K32">
        <v>97500000</v>
      </c>
      <c r="L32" t="str">
        <f t="shared" si="3"/>
        <v>متوسطة 20M - 100M</v>
      </c>
      <c r="M32" s="4">
        <v>2475000</v>
      </c>
      <c r="N32" s="4" t="str">
        <f t="shared" si="4"/>
        <v>مرتفعة ≥ 2M</v>
      </c>
      <c r="O32">
        <v>1500000</v>
      </c>
      <c r="P32" t="str">
        <f t="shared" si="5"/>
        <v>متوسط 1M - 10M</v>
      </c>
      <c r="Q32">
        <v>46000000</v>
      </c>
      <c r="R32" s="2">
        <f t="shared" si="6"/>
        <v>46</v>
      </c>
      <c r="S32" t="str">
        <f t="shared" si="7"/>
        <v>متوسطة 10M - 50M</v>
      </c>
      <c r="T32">
        <v>29000000</v>
      </c>
      <c r="U32" s="2">
        <f t="shared" si="8"/>
        <v>29</v>
      </c>
      <c r="V32" t="str">
        <f t="shared" si="9"/>
        <v>مرتفع 20M - 100M</v>
      </c>
      <c r="W32">
        <v>17000000</v>
      </c>
      <c r="X32" s="2">
        <f t="shared" si="10"/>
        <v>17</v>
      </c>
      <c r="Y32" t="str">
        <f t="shared" si="11"/>
        <v>مرتفعة 10M - 30M</v>
      </c>
      <c r="Z32" s="13">
        <v>0.17199999999999999</v>
      </c>
      <c r="AA32" s="13" t="str">
        <f t="shared" si="12"/>
        <v>منخفض &lt; 15%</v>
      </c>
      <c r="AB32" s="13">
        <v>0.16</v>
      </c>
      <c r="AC32" s="13" t="str">
        <f t="shared" si="13"/>
        <v>منخفض &lt; 13%</v>
      </c>
      <c r="AD32">
        <v>5.8</v>
      </c>
      <c r="AE32" s="11" t="str">
        <f t="shared" si="14"/>
        <v>عائد طويل (5 – 7 سنوات)</v>
      </c>
      <c r="AF32">
        <v>0.31900000000000001</v>
      </c>
      <c r="AG32" t="str">
        <f t="shared" si="15"/>
        <v>منخفض &lt; 40%</v>
      </c>
      <c r="AH32">
        <v>8800000</v>
      </c>
      <c r="AI32" s="2">
        <f t="shared" si="16"/>
        <v>8.8000000000000007</v>
      </c>
      <c r="AJ32" t="str">
        <f t="shared" si="17"/>
        <v>متوسط 2M - 10M</v>
      </c>
      <c r="AK32">
        <v>14900000</v>
      </c>
      <c r="AL32" s="2">
        <f t="shared" si="18"/>
        <v>14.9</v>
      </c>
      <c r="AM32" t="str">
        <f t="shared" si="19"/>
        <v>مرتفعة 10M - 30M</v>
      </c>
      <c r="AN32">
        <v>16700000</v>
      </c>
      <c r="AO32" s="2">
        <f t="shared" si="20"/>
        <v>16.7</v>
      </c>
      <c r="AP32" t="str">
        <f t="shared" si="21"/>
        <v>مرتفعة 10M - 30M</v>
      </c>
      <c r="AQ32" s="13">
        <v>0.13</v>
      </c>
      <c r="AR32" s="13" t="str">
        <f t="shared" si="22"/>
        <v>منخفضة &lt; 11%</v>
      </c>
      <c r="AS32" s="13">
        <v>0.03</v>
      </c>
      <c r="AT32" s="13" t="str">
        <f t="shared" si="23"/>
        <v>استثمار جيد</v>
      </c>
      <c r="AU32" s="13">
        <v>0.36956521739130432</v>
      </c>
      <c r="AV32" s="13" t="str">
        <f t="shared" si="24"/>
        <v>مرتفع</v>
      </c>
      <c r="AW32">
        <v>17000000</v>
      </c>
      <c r="AX32" s="2">
        <f t="shared" si="25"/>
        <v>17</v>
      </c>
      <c r="AY32" t="str">
        <f t="shared" si="26"/>
        <v>مرتفع</v>
      </c>
      <c r="AZ32" s="13">
        <v>0.36956521739130432</v>
      </c>
      <c r="BA32" s="13" t="str">
        <f t="shared" si="27"/>
        <v>مرتفع</v>
      </c>
      <c r="BB32" s="13">
        <v>0.32391304347826089</v>
      </c>
      <c r="BC32" s="13" t="str">
        <f t="shared" si="28"/>
        <v>معتدل</v>
      </c>
      <c r="BD32">
        <v>1</v>
      </c>
      <c r="BE32" t="str">
        <f t="shared" si="29"/>
        <v>إنتاجية منخفضة ≤ 2</v>
      </c>
      <c r="BF32">
        <v>4</v>
      </c>
      <c r="BG32">
        <v>3</v>
      </c>
      <c r="BH32">
        <v>5</v>
      </c>
      <c r="BI32">
        <v>5</v>
      </c>
      <c r="BJ32">
        <v>1</v>
      </c>
      <c r="BK32">
        <v>4</v>
      </c>
      <c r="BL32">
        <v>22</v>
      </c>
      <c r="BM32" t="s">
        <v>82</v>
      </c>
      <c r="BN32" s="2">
        <v>99</v>
      </c>
      <c r="BO32" s="14" t="str">
        <f t="shared" si="30"/>
        <v>99. Mn</v>
      </c>
      <c r="BP32" s="2">
        <v>97.5</v>
      </c>
      <c r="BQ32" s="14" t="str">
        <f t="shared" si="31"/>
        <v>97.5 Mn</v>
      </c>
      <c r="BR32" s="2">
        <v>2.4750000000000001</v>
      </c>
      <c r="BS32" s="14" t="str">
        <f t="shared" si="32"/>
        <v>2.5 Mn</v>
      </c>
      <c r="BT32" s="2">
        <v>1.5</v>
      </c>
      <c r="BU32" s="11" t="str">
        <f t="shared" si="33"/>
        <v>2.5 Mn</v>
      </c>
    </row>
    <row r="33" spans="1:73" x14ac:dyDescent="0.35">
      <c r="A33">
        <v>32</v>
      </c>
      <c r="B33" t="s">
        <v>123</v>
      </c>
      <c r="C33" t="str">
        <f t="shared" si="0"/>
        <v>Riyadh - Opportunity 32</v>
      </c>
      <c r="D33" t="s">
        <v>109</v>
      </c>
      <c r="E33" t="s">
        <v>205</v>
      </c>
      <c r="F33" t="s">
        <v>81</v>
      </c>
      <c r="G33" s="11">
        <v>25</v>
      </c>
      <c r="H33" s="11" t="str">
        <f t="shared" si="1"/>
        <v xml:space="preserve"> منخفض (من 25 إلى أقل من 75 موظف)</v>
      </c>
      <c r="I33">
        <v>14500000</v>
      </c>
      <c r="J33" t="str">
        <f t="shared" si="2"/>
        <v>استثمار منخفض &lt; 20M</v>
      </c>
      <c r="K33">
        <v>14000000</v>
      </c>
      <c r="L33" t="str">
        <f t="shared" si="3"/>
        <v>منخفضة &lt; 20M</v>
      </c>
      <c r="M33" s="4">
        <v>362500</v>
      </c>
      <c r="N33" s="4" t="str">
        <f t="shared" si="4"/>
        <v>منخفضة &lt; 500K</v>
      </c>
      <c r="O33">
        <v>500000</v>
      </c>
      <c r="P33" t="str">
        <f t="shared" si="5"/>
        <v>منخفض &lt; 1M</v>
      </c>
      <c r="Q33">
        <v>7000000</v>
      </c>
      <c r="R33" s="2">
        <f t="shared" si="6"/>
        <v>7</v>
      </c>
      <c r="S33" t="str">
        <f t="shared" si="7"/>
        <v>منخفضة &lt; 10M</v>
      </c>
      <c r="T33">
        <v>4100000</v>
      </c>
      <c r="U33" s="2">
        <f t="shared" si="8"/>
        <v>4.0999999999999996</v>
      </c>
      <c r="V33" t="str">
        <f t="shared" si="9"/>
        <v>منخفض &lt; 5M</v>
      </c>
      <c r="W33">
        <v>2900000</v>
      </c>
      <c r="X33" s="2">
        <f t="shared" si="10"/>
        <v>2.9</v>
      </c>
      <c r="Y33" t="str">
        <f t="shared" si="11"/>
        <v>متوسطة 2M - 10M</v>
      </c>
      <c r="Z33" s="13">
        <v>0.2</v>
      </c>
      <c r="AA33" s="13" t="str">
        <f t="shared" si="12"/>
        <v>منخفض &lt; 15%</v>
      </c>
      <c r="AB33" s="13">
        <v>0.18</v>
      </c>
      <c r="AC33" s="13" t="str">
        <f t="shared" si="13"/>
        <v>منخفض &lt; 13%</v>
      </c>
      <c r="AD33" s="11">
        <v>4.9000000000000004</v>
      </c>
      <c r="AE33" s="11" t="str">
        <f t="shared" si="14"/>
        <v>عائد متوسط (3 – &lt;5 سنوات)</v>
      </c>
      <c r="AF33">
        <v>0.33500000000000002</v>
      </c>
      <c r="AG33" t="str">
        <f t="shared" si="15"/>
        <v>منخفض &lt; 40%</v>
      </c>
      <c r="AH33">
        <v>2150000</v>
      </c>
      <c r="AI33" s="2">
        <f t="shared" si="16"/>
        <v>2.15</v>
      </c>
      <c r="AJ33" t="str">
        <f t="shared" si="17"/>
        <v>متوسط 2M - 10M</v>
      </c>
      <c r="AK33">
        <v>2800000</v>
      </c>
      <c r="AL33" s="2">
        <f t="shared" si="18"/>
        <v>2.8</v>
      </c>
      <c r="AM33" t="str">
        <f t="shared" si="19"/>
        <v>متوسطة 2M - 10M</v>
      </c>
      <c r="AN33">
        <v>3100000</v>
      </c>
      <c r="AO33" s="2">
        <f t="shared" si="20"/>
        <v>3.1</v>
      </c>
      <c r="AP33" t="str">
        <f t="shared" si="21"/>
        <v>متوسطة 2M - 10M</v>
      </c>
      <c r="AQ33" s="13">
        <v>0.12</v>
      </c>
      <c r="AR33" s="13" t="str">
        <f t="shared" si="22"/>
        <v>منخفضة &lt; 11%</v>
      </c>
      <c r="AS33" s="13">
        <v>0.06</v>
      </c>
      <c r="AT33" s="13" t="str">
        <f t="shared" si="23"/>
        <v>استثمار جيد</v>
      </c>
      <c r="AU33" s="13">
        <v>0.41428571428571431</v>
      </c>
      <c r="AV33" s="13" t="str">
        <f t="shared" si="24"/>
        <v>مرتفع</v>
      </c>
      <c r="AW33">
        <v>2900000</v>
      </c>
      <c r="AX33" s="2">
        <f t="shared" si="25"/>
        <v>2.9</v>
      </c>
      <c r="AY33" t="str">
        <f t="shared" si="26"/>
        <v>منخفض</v>
      </c>
      <c r="AZ33" s="13">
        <v>0.41428571428571431</v>
      </c>
      <c r="BA33" s="13" t="str">
        <f t="shared" si="27"/>
        <v>مرتفع جدًا</v>
      </c>
      <c r="BB33" s="13">
        <v>0.4</v>
      </c>
      <c r="BC33" s="13" t="str">
        <f t="shared" si="28"/>
        <v>مرتفع</v>
      </c>
      <c r="BD33">
        <v>2</v>
      </c>
      <c r="BE33" t="str">
        <f t="shared" si="29"/>
        <v>إنتاجية منخفضة ≤ 2</v>
      </c>
      <c r="BF33">
        <v>4</v>
      </c>
      <c r="BG33">
        <v>3</v>
      </c>
      <c r="BH33">
        <v>5</v>
      </c>
      <c r="BI33">
        <v>5</v>
      </c>
      <c r="BJ33">
        <v>1</v>
      </c>
      <c r="BK33">
        <v>4</v>
      </c>
      <c r="BL33">
        <v>22</v>
      </c>
      <c r="BM33" t="s">
        <v>82</v>
      </c>
      <c r="BN33" s="2">
        <v>14.5</v>
      </c>
      <c r="BO33" s="14" t="str">
        <f t="shared" si="30"/>
        <v>14.5 Mn</v>
      </c>
      <c r="BP33" s="2">
        <v>14</v>
      </c>
      <c r="BQ33" s="14" t="str">
        <f t="shared" si="31"/>
        <v>14. Mn</v>
      </c>
      <c r="BR33" s="2">
        <v>0.36249999999999999</v>
      </c>
      <c r="BS33" s="14" t="str">
        <f t="shared" si="32"/>
        <v>363 Thousand</v>
      </c>
      <c r="BT33" s="2">
        <v>0.5</v>
      </c>
      <c r="BU33" s="11" t="str">
        <f t="shared" si="33"/>
        <v>363 Thousand</v>
      </c>
    </row>
    <row r="34" spans="1:73" x14ac:dyDescent="0.35">
      <c r="A34">
        <v>33</v>
      </c>
      <c r="B34" t="s">
        <v>124</v>
      </c>
      <c r="C34" t="str">
        <f t="shared" si="0"/>
        <v>Al Majmaah - Opportunity 33</v>
      </c>
      <c r="D34" t="s">
        <v>115</v>
      </c>
      <c r="E34" t="s">
        <v>93</v>
      </c>
      <c r="F34" t="s">
        <v>81</v>
      </c>
      <c r="G34" s="11">
        <v>20</v>
      </c>
      <c r="H34" s="11" t="str">
        <f t="shared" si="1"/>
        <v xml:space="preserve"> منخفض جدًا (أقل من 25 موظف)</v>
      </c>
      <c r="I34">
        <v>12300000</v>
      </c>
      <c r="J34" t="str">
        <f t="shared" si="2"/>
        <v>استثمار منخفض &lt; 20M</v>
      </c>
      <c r="K34">
        <v>12000000</v>
      </c>
      <c r="L34" t="str">
        <f t="shared" si="3"/>
        <v>منخفضة &lt; 20M</v>
      </c>
      <c r="M34" s="4">
        <v>307500</v>
      </c>
      <c r="N34" s="4" t="str">
        <f t="shared" si="4"/>
        <v>منخفضة &lt; 500K</v>
      </c>
      <c r="O34">
        <v>300000</v>
      </c>
      <c r="P34" t="str">
        <f t="shared" si="5"/>
        <v>منخفض &lt; 1M</v>
      </c>
      <c r="Q34">
        <v>5600000</v>
      </c>
      <c r="R34" s="2">
        <f t="shared" si="6"/>
        <v>5.6</v>
      </c>
      <c r="S34" t="str">
        <f t="shared" si="7"/>
        <v>منخفضة &lt; 10M</v>
      </c>
      <c r="T34">
        <v>3400000</v>
      </c>
      <c r="U34" s="2">
        <f t="shared" si="8"/>
        <v>3.4</v>
      </c>
      <c r="V34" t="str">
        <f t="shared" si="9"/>
        <v>منخفض &lt; 5M</v>
      </c>
      <c r="W34">
        <v>2200000</v>
      </c>
      <c r="X34" s="2">
        <f t="shared" si="10"/>
        <v>2.2000000000000002</v>
      </c>
      <c r="Y34" t="str">
        <f t="shared" si="11"/>
        <v>متوسطة 2M - 10M</v>
      </c>
      <c r="Z34" s="13">
        <v>0.17899999999999999</v>
      </c>
      <c r="AA34" s="13" t="str">
        <f t="shared" si="12"/>
        <v>منخفض &lt; 15%</v>
      </c>
      <c r="AB34" s="13">
        <v>0.16</v>
      </c>
      <c r="AC34" s="13" t="str">
        <f t="shared" si="13"/>
        <v>منخفض &lt; 13%</v>
      </c>
      <c r="AD34">
        <v>5.3</v>
      </c>
      <c r="AE34" s="11" t="str">
        <f t="shared" si="14"/>
        <v>عائد طويل (5 – 7 سنوات)</v>
      </c>
      <c r="AF34">
        <v>0.36299999999999999</v>
      </c>
      <c r="AG34" t="str">
        <f t="shared" si="15"/>
        <v>منخفض &lt; 40%</v>
      </c>
      <c r="AH34">
        <v>1600000</v>
      </c>
      <c r="AI34" s="2">
        <f t="shared" si="16"/>
        <v>1.6</v>
      </c>
      <c r="AJ34" t="str">
        <f t="shared" si="17"/>
        <v>منخفض &lt; 2M</v>
      </c>
      <c r="AK34">
        <v>2450000</v>
      </c>
      <c r="AL34" s="2">
        <f t="shared" si="18"/>
        <v>2.4500000000000002</v>
      </c>
      <c r="AM34" t="str">
        <f t="shared" si="19"/>
        <v>متوسطة 2M - 10M</v>
      </c>
      <c r="AN34">
        <v>2730000</v>
      </c>
      <c r="AO34" s="2">
        <f t="shared" si="20"/>
        <v>2.73</v>
      </c>
      <c r="AP34" t="str">
        <f t="shared" si="21"/>
        <v>متوسطة 2M - 10M</v>
      </c>
      <c r="AQ34" s="13">
        <v>0.12</v>
      </c>
      <c r="AR34" s="13" t="str">
        <f t="shared" si="22"/>
        <v>منخفضة &lt; 11%</v>
      </c>
      <c r="AS34" s="13">
        <v>4.0000000000000008E-2</v>
      </c>
      <c r="AT34" s="13" t="str">
        <f t="shared" si="23"/>
        <v>استثمار جيد</v>
      </c>
      <c r="AU34" s="13">
        <v>0.39285714285714279</v>
      </c>
      <c r="AV34" s="13" t="str">
        <f t="shared" si="24"/>
        <v>مرتفع</v>
      </c>
      <c r="AW34">
        <v>2200000</v>
      </c>
      <c r="AX34" s="2">
        <f t="shared" si="25"/>
        <v>2.2000000000000002</v>
      </c>
      <c r="AY34" t="str">
        <f t="shared" si="26"/>
        <v>منخفض</v>
      </c>
      <c r="AZ34" s="13">
        <v>0.39285714285714279</v>
      </c>
      <c r="BA34" s="13" t="str">
        <f t="shared" si="27"/>
        <v>مرتفع</v>
      </c>
      <c r="BB34" s="13">
        <v>0.4375</v>
      </c>
      <c r="BC34" s="13" t="str">
        <f t="shared" si="28"/>
        <v>مرتفع</v>
      </c>
      <c r="BD34">
        <v>2</v>
      </c>
      <c r="BE34" t="str">
        <f t="shared" si="29"/>
        <v>إنتاجية منخفضة ≤ 2</v>
      </c>
      <c r="BF34">
        <v>4</v>
      </c>
      <c r="BG34">
        <v>3</v>
      </c>
      <c r="BH34">
        <v>5</v>
      </c>
      <c r="BI34">
        <v>5</v>
      </c>
      <c r="BJ34">
        <v>1</v>
      </c>
      <c r="BK34">
        <v>5</v>
      </c>
      <c r="BL34">
        <v>23</v>
      </c>
      <c r="BM34" t="s">
        <v>82</v>
      </c>
      <c r="BN34" s="2">
        <v>12.3</v>
      </c>
      <c r="BO34" s="14" t="str">
        <f t="shared" si="30"/>
        <v>12.3 Mn</v>
      </c>
      <c r="BP34" s="2">
        <v>12</v>
      </c>
      <c r="BQ34" s="14" t="str">
        <f t="shared" si="31"/>
        <v>12. Mn</v>
      </c>
      <c r="BR34" s="2">
        <v>0.3075</v>
      </c>
      <c r="BS34" s="14" t="str">
        <f t="shared" si="32"/>
        <v>308 Thousand</v>
      </c>
      <c r="BT34" s="2">
        <v>0.3</v>
      </c>
      <c r="BU34" s="11" t="str">
        <f t="shared" si="33"/>
        <v>308 Thousand</v>
      </c>
    </row>
    <row r="35" spans="1:73" x14ac:dyDescent="0.35">
      <c r="A35">
        <v>34</v>
      </c>
      <c r="B35" t="s">
        <v>125</v>
      </c>
      <c r="C35" t="str">
        <f t="shared" si="0"/>
        <v>Riyadh - Opportunity 34</v>
      </c>
      <c r="D35" t="s">
        <v>107</v>
      </c>
      <c r="E35" t="s">
        <v>205</v>
      </c>
      <c r="F35" t="s">
        <v>78</v>
      </c>
      <c r="G35" s="11">
        <v>15</v>
      </c>
      <c r="H35" s="11" t="str">
        <f t="shared" si="1"/>
        <v xml:space="preserve"> منخفض جدًا (أقل من 25 موظف)</v>
      </c>
      <c r="I35">
        <v>6300000</v>
      </c>
      <c r="J35" t="str">
        <f t="shared" si="2"/>
        <v>استثمار منخفض &lt; 20M</v>
      </c>
      <c r="K35">
        <v>6100000</v>
      </c>
      <c r="L35" t="str">
        <f t="shared" si="3"/>
        <v>منخفضة &lt; 20M</v>
      </c>
      <c r="M35" s="4">
        <v>157500</v>
      </c>
      <c r="N35" s="4" t="str">
        <f t="shared" si="4"/>
        <v>منخفضة &lt; 500K</v>
      </c>
      <c r="O35">
        <v>200000</v>
      </c>
      <c r="P35" t="str">
        <f t="shared" si="5"/>
        <v>منخفض &lt; 1M</v>
      </c>
      <c r="Q35">
        <v>2700000</v>
      </c>
      <c r="R35" s="2">
        <f t="shared" si="6"/>
        <v>2.7</v>
      </c>
      <c r="S35" t="str">
        <f t="shared" si="7"/>
        <v>منخفضة &lt; 10M</v>
      </c>
      <c r="T35">
        <v>1650000</v>
      </c>
      <c r="U35" s="2">
        <f t="shared" si="8"/>
        <v>1.65</v>
      </c>
      <c r="V35" t="str">
        <f t="shared" si="9"/>
        <v>منخفض &lt; 5M</v>
      </c>
      <c r="W35">
        <v>1050000</v>
      </c>
      <c r="X35" s="2">
        <f t="shared" si="10"/>
        <v>1.05</v>
      </c>
      <c r="Y35" t="str">
        <f t="shared" si="11"/>
        <v>منخفضة &lt; 2M</v>
      </c>
      <c r="Z35" s="13">
        <v>0.16700000000000001</v>
      </c>
      <c r="AA35" s="13" t="str">
        <f t="shared" si="12"/>
        <v>منخفض &lt; 15%</v>
      </c>
      <c r="AB35" s="13">
        <v>0.14000000000000001</v>
      </c>
      <c r="AC35" s="13" t="str">
        <f t="shared" si="13"/>
        <v>منخفض &lt; 13%</v>
      </c>
      <c r="AD35">
        <v>6.2</v>
      </c>
      <c r="AE35" s="11" t="str">
        <f t="shared" si="14"/>
        <v>عائد طويل (5 – 7 سنوات)</v>
      </c>
      <c r="AF35">
        <v>0.40200000000000002</v>
      </c>
      <c r="AG35" t="str">
        <f t="shared" si="15"/>
        <v>متوسط 40% - 60%</v>
      </c>
      <c r="AH35">
        <v>450000</v>
      </c>
      <c r="AI35" s="2">
        <f t="shared" si="16"/>
        <v>0.45</v>
      </c>
      <c r="AJ35" t="str">
        <f t="shared" si="17"/>
        <v>منخفض &lt; 2M</v>
      </c>
      <c r="AK35">
        <v>1780000</v>
      </c>
      <c r="AL35" s="2">
        <f t="shared" si="18"/>
        <v>1.78</v>
      </c>
      <c r="AM35" t="str">
        <f t="shared" si="19"/>
        <v>منخفضة &lt; 2M</v>
      </c>
      <c r="AN35">
        <v>1960000</v>
      </c>
      <c r="AO35" s="2">
        <f t="shared" si="20"/>
        <v>1.96</v>
      </c>
      <c r="AP35" t="str">
        <f t="shared" si="21"/>
        <v>منخفضة جدًا &lt; 2M</v>
      </c>
      <c r="AQ35" s="13">
        <v>0.1</v>
      </c>
      <c r="AR35" s="13" t="str">
        <f t="shared" si="22"/>
        <v>منخفضة &lt; 11%</v>
      </c>
      <c r="AS35" s="13">
        <v>4.0000000000000008E-2</v>
      </c>
      <c r="AT35" s="13" t="str">
        <f t="shared" si="23"/>
        <v>استثمار جيد</v>
      </c>
      <c r="AU35" s="13">
        <v>0.3888888888888889</v>
      </c>
      <c r="AV35" s="13" t="str">
        <f t="shared" si="24"/>
        <v>مرتفع</v>
      </c>
      <c r="AW35">
        <v>1050000</v>
      </c>
      <c r="AX35" s="2">
        <f t="shared" si="25"/>
        <v>1.05</v>
      </c>
      <c r="AY35" t="str">
        <f t="shared" si="26"/>
        <v>منخفض</v>
      </c>
      <c r="AZ35" s="13">
        <v>0.3888888888888889</v>
      </c>
      <c r="BA35" s="13" t="str">
        <f t="shared" si="27"/>
        <v>مرتفع</v>
      </c>
      <c r="BB35" s="13">
        <v>0.65925925925925921</v>
      </c>
      <c r="BC35" s="13" t="str">
        <f t="shared" si="28"/>
        <v>مرتفع جدًا</v>
      </c>
      <c r="BD35">
        <v>2</v>
      </c>
      <c r="BE35" t="str">
        <f t="shared" si="29"/>
        <v>إنتاجية منخفضة ≤ 2</v>
      </c>
      <c r="BF35">
        <v>3</v>
      </c>
      <c r="BG35">
        <v>1</v>
      </c>
      <c r="BH35">
        <v>5</v>
      </c>
      <c r="BI35">
        <v>5</v>
      </c>
      <c r="BJ35">
        <v>1</v>
      </c>
      <c r="BK35">
        <v>5</v>
      </c>
      <c r="BL35">
        <v>20</v>
      </c>
      <c r="BM35" t="s">
        <v>82</v>
      </c>
      <c r="BN35" s="2">
        <v>6.3</v>
      </c>
      <c r="BO35" s="14" t="str">
        <f t="shared" si="30"/>
        <v>6.3 Mn</v>
      </c>
      <c r="BP35" s="2">
        <v>6.1</v>
      </c>
      <c r="BQ35" s="14" t="str">
        <f t="shared" si="31"/>
        <v>6.1 Mn</v>
      </c>
      <c r="BR35" s="2">
        <v>0.1575</v>
      </c>
      <c r="BS35" s="14" t="str">
        <f t="shared" si="32"/>
        <v>158 Thousand</v>
      </c>
      <c r="BT35" s="2">
        <v>0.2</v>
      </c>
      <c r="BU35" s="11" t="str">
        <f t="shared" si="33"/>
        <v>158 Thousand</v>
      </c>
    </row>
    <row r="36" spans="1:73" x14ac:dyDescent="0.35">
      <c r="A36">
        <v>35</v>
      </c>
      <c r="B36" t="s">
        <v>126</v>
      </c>
      <c r="C36" t="str">
        <f t="shared" si="0"/>
        <v>Al Kharj - Opportunity 35</v>
      </c>
      <c r="D36" t="s">
        <v>115</v>
      </c>
      <c r="E36" t="s">
        <v>90</v>
      </c>
      <c r="F36" t="s">
        <v>81</v>
      </c>
      <c r="G36" s="11">
        <v>45</v>
      </c>
      <c r="H36" s="11" t="str">
        <f t="shared" si="1"/>
        <v xml:space="preserve"> منخفض (من 25 إلى أقل من 75 موظف)</v>
      </c>
      <c r="I36">
        <v>21500000</v>
      </c>
      <c r="J36" t="str">
        <f t="shared" si="2"/>
        <v>استثمار متوسط 20M - 100M</v>
      </c>
      <c r="K36">
        <v>21000000</v>
      </c>
      <c r="L36" t="str">
        <f t="shared" si="3"/>
        <v>متوسطة 20M - 100M</v>
      </c>
      <c r="M36" s="4">
        <v>537500</v>
      </c>
      <c r="N36" s="4" t="str">
        <f t="shared" si="4"/>
        <v>متوسطة 500K - 2M</v>
      </c>
      <c r="O36">
        <v>500000</v>
      </c>
      <c r="P36" t="str">
        <f t="shared" si="5"/>
        <v>منخفض &lt; 1M</v>
      </c>
      <c r="Q36">
        <v>9500000</v>
      </c>
      <c r="R36" s="2">
        <f t="shared" si="6"/>
        <v>9.5</v>
      </c>
      <c r="S36" t="str">
        <f t="shared" si="7"/>
        <v>منخفضة &lt; 10M</v>
      </c>
      <c r="T36">
        <v>5800000</v>
      </c>
      <c r="U36" s="2">
        <f t="shared" si="8"/>
        <v>5.8</v>
      </c>
      <c r="V36" t="str">
        <f t="shared" si="9"/>
        <v>متوسط 5M - 20M</v>
      </c>
      <c r="W36">
        <v>3700000</v>
      </c>
      <c r="X36" s="2">
        <f t="shared" si="10"/>
        <v>3.7</v>
      </c>
      <c r="Y36" t="str">
        <f t="shared" si="11"/>
        <v>متوسطة 2M - 10M</v>
      </c>
      <c r="Z36" s="13">
        <v>0.17199999999999999</v>
      </c>
      <c r="AA36" s="13" t="str">
        <f t="shared" si="12"/>
        <v>منخفض &lt; 15%</v>
      </c>
      <c r="AB36" s="13">
        <v>0.15</v>
      </c>
      <c r="AC36" s="13" t="str">
        <f t="shared" si="13"/>
        <v>منخفض &lt; 13%</v>
      </c>
      <c r="AD36">
        <v>5.6</v>
      </c>
      <c r="AE36" s="11" t="str">
        <f t="shared" si="14"/>
        <v>عائد طويل (5 – 7 سنوات)</v>
      </c>
      <c r="AF36">
        <v>0.35499999999999998</v>
      </c>
      <c r="AG36" t="str">
        <f t="shared" si="15"/>
        <v>منخفض &lt; 40%</v>
      </c>
      <c r="AH36">
        <v>5650000</v>
      </c>
      <c r="AI36" s="2">
        <f t="shared" si="16"/>
        <v>5.65</v>
      </c>
      <c r="AJ36" t="str">
        <f t="shared" si="17"/>
        <v>متوسط 2M - 10M</v>
      </c>
      <c r="AK36">
        <v>4900000</v>
      </c>
      <c r="AL36" s="2">
        <f t="shared" si="18"/>
        <v>4.9000000000000004</v>
      </c>
      <c r="AM36" t="str">
        <f t="shared" si="19"/>
        <v>متوسطة 2M - 10M</v>
      </c>
      <c r="AN36">
        <v>5350000</v>
      </c>
      <c r="AO36" s="2">
        <f t="shared" si="20"/>
        <v>5.35</v>
      </c>
      <c r="AP36" t="str">
        <f t="shared" si="21"/>
        <v>متوسطة 2M - 10M</v>
      </c>
      <c r="AQ36" s="13">
        <v>0.12</v>
      </c>
      <c r="AR36" s="13" t="str">
        <f t="shared" si="22"/>
        <v>منخفضة &lt; 11%</v>
      </c>
      <c r="AS36" s="13">
        <v>0.03</v>
      </c>
      <c r="AT36" s="13" t="str">
        <f t="shared" si="23"/>
        <v>استثمار جيد</v>
      </c>
      <c r="AU36" s="13">
        <v>0.38947368421052631</v>
      </c>
      <c r="AV36" s="13" t="str">
        <f t="shared" si="24"/>
        <v>مرتفع</v>
      </c>
      <c r="AW36">
        <v>3700000</v>
      </c>
      <c r="AX36" s="2">
        <f t="shared" si="25"/>
        <v>3.7</v>
      </c>
      <c r="AY36" t="str">
        <f t="shared" si="26"/>
        <v>منخفض</v>
      </c>
      <c r="AZ36" s="13">
        <v>0.38947368421052631</v>
      </c>
      <c r="BA36" s="13" t="str">
        <f t="shared" si="27"/>
        <v>مرتفع</v>
      </c>
      <c r="BB36" s="13">
        <v>0.51578947368421058</v>
      </c>
      <c r="BC36" s="13" t="str">
        <f t="shared" si="28"/>
        <v>مرتفع</v>
      </c>
      <c r="BD36">
        <v>2</v>
      </c>
      <c r="BE36" t="str">
        <f t="shared" si="29"/>
        <v>إنتاجية منخفضة ≤ 2</v>
      </c>
      <c r="BF36">
        <v>3</v>
      </c>
      <c r="BG36">
        <v>3</v>
      </c>
      <c r="BH36">
        <v>5</v>
      </c>
      <c r="BI36">
        <v>5</v>
      </c>
      <c r="BJ36">
        <v>1</v>
      </c>
      <c r="BK36">
        <v>5</v>
      </c>
      <c r="BL36">
        <v>22</v>
      </c>
      <c r="BM36" t="s">
        <v>82</v>
      </c>
      <c r="BN36" s="2">
        <v>21.5</v>
      </c>
      <c r="BO36" s="14" t="str">
        <f t="shared" si="30"/>
        <v>21.5 Mn</v>
      </c>
      <c r="BP36" s="2">
        <v>21</v>
      </c>
      <c r="BQ36" s="14" t="str">
        <f t="shared" si="31"/>
        <v>21. Mn</v>
      </c>
      <c r="BR36" s="2">
        <v>0.53749999999999998</v>
      </c>
      <c r="BS36" s="14" t="str">
        <f t="shared" si="32"/>
        <v>538 Thousand</v>
      </c>
      <c r="BT36" s="2">
        <v>0.5</v>
      </c>
      <c r="BU36" s="11" t="str">
        <f t="shared" si="33"/>
        <v>538 Thousand</v>
      </c>
    </row>
    <row r="37" spans="1:73" x14ac:dyDescent="0.35">
      <c r="A37">
        <v>36</v>
      </c>
      <c r="B37" t="s">
        <v>127</v>
      </c>
      <c r="C37" t="str">
        <f t="shared" si="0"/>
        <v>Riyadh - Opportunity 36</v>
      </c>
      <c r="D37" t="s">
        <v>105</v>
      </c>
      <c r="E37" t="s">
        <v>205</v>
      </c>
      <c r="F37" t="s">
        <v>81</v>
      </c>
      <c r="G37" s="11">
        <v>50</v>
      </c>
      <c r="H37" s="11" t="str">
        <f t="shared" si="1"/>
        <v xml:space="preserve"> منخفض (من 25 إلى أقل من 75 موظف)</v>
      </c>
      <c r="I37">
        <v>27500000</v>
      </c>
      <c r="J37" t="str">
        <f t="shared" si="2"/>
        <v>استثمار متوسط 20M - 100M</v>
      </c>
      <c r="K37">
        <v>27000000</v>
      </c>
      <c r="L37" t="str">
        <f t="shared" si="3"/>
        <v>متوسطة 20M - 100M</v>
      </c>
      <c r="M37" s="4">
        <v>687500</v>
      </c>
      <c r="N37" s="4" t="str">
        <f t="shared" si="4"/>
        <v>متوسطة 500K - 2M</v>
      </c>
      <c r="O37">
        <v>500000</v>
      </c>
      <c r="P37" t="str">
        <f t="shared" si="5"/>
        <v>منخفض &lt; 1M</v>
      </c>
      <c r="Q37">
        <v>12000000</v>
      </c>
      <c r="R37" s="2">
        <f t="shared" si="6"/>
        <v>12</v>
      </c>
      <c r="S37" t="str">
        <f t="shared" si="7"/>
        <v>متوسطة 10M - 50M</v>
      </c>
      <c r="T37">
        <v>7300000</v>
      </c>
      <c r="U37" s="2">
        <f t="shared" si="8"/>
        <v>7.3</v>
      </c>
      <c r="V37" t="str">
        <f t="shared" si="9"/>
        <v>متوسط 5M - 20M</v>
      </c>
      <c r="W37">
        <v>4700000</v>
      </c>
      <c r="X37" s="2">
        <f t="shared" si="10"/>
        <v>4.7</v>
      </c>
      <c r="Y37" t="str">
        <f t="shared" si="11"/>
        <v>متوسطة 2M - 10M</v>
      </c>
      <c r="Z37" s="13">
        <v>0.17100000000000001</v>
      </c>
      <c r="AA37" s="13" t="str">
        <f t="shared" si="12"/>
        <v>منخفض &lt; 15%</v>
      </c>
      <c r="AB37" s="13">
        <v>0.15</v>
      </c>
      <c r="AC37" s="13" t="str">
        <f t="shared" si="13"/>
        <v>منخفض &lt; 13%</v>
      </c>
      <c r="AD37">
        <v>5.7</v>
      </c>
      <c r="AE37" s="11" t="str">
        <f t="shared" si="14"/>
        <v>عائد طويل (5 – 7 سنوات)</v>
      </c>
      <c r="AF37">
        <v>0.34300000000000003</v>
      </c>
      <c r="AG37" t="str">
        <f t="shared" si="15"/>
        <v>منخفض &lt; 40%</v>
      </c>
      <c r="AH37">
        <v>6200000</v>
      </c>
      <c r="AI37" s="2">
        <f t="shared" si="16"/>
        <v>6.2</v>
      </c>
      <c r="AJ37" t="str">
        <f t="shared" si="17"/>
        <v>متوسط 2M - 10M</v>
      </c>
      <c r="AK37">
        <v>5100000</v>
      </c>
      <c r="AL37" s="2">
        <f t="shared" si="18"/>
        <v>5.0999999999999996</v>
      </c>
      <c r="AM37" t="str">
        <f t="shared" si="19"/>
        <v>متوسطة 2M - 10M</v>
      </c>
      <c r="AN37">
        <v>5600000</v>
      </c>
      <c r="AO37" s="2">
        <f t="shared" si="20"/>
        <v>5.6</v>
      </c>
      <c r="AP37" t="str">
        <f t="shared" si="21"/>
        <v>متوسطة 2M - 10M</v>
      </c>
      <c r="AQ37" s="13">
        <v>0.12</v>
      </c>
      <c r="AR37" s="13" t="str">
        <f t="shared" si="22"/>
        <v>منخفضة &lt; 11%</v>
      </c>
      <c r="AS37" s="13">
        <v>0.03</v>
      </c>
      <c r="AT37" s="13" t="str">
        <f t="shared" si="23"/>
        <v>استثمار جيد</v>
      </c>
      <c r="AU37" s="13">
        <v>0.39166666666666672</v>
      </c>
      <c r="AV37" s="13" t="str">
        <f t="shared" si="24"/>
        <v>مرتفع</v>
      </c>
      <c r="AW37">
        <v>4700000</v>
      </c>
      <c r="AX37" s="2">
        <f t="shared" si="25"/>
        <v>4.7</v>
      </c>
      <c r="AY37" t="str">
        <f t="shared" si="26"/>
        <v>منخفض</v>
      </c>
      <c r="AZ37" s="13">
        <v>0.39166666666666672</v>
      </c>
      <c r="BA37" s="13" t="str">
        <f t="shared" si="27"/>
        <v>مرتفع</v>
      </c>
      <c r="BB37" s="13">
        <v>0.42499999999999999</v>
      </c>
      <c r="BC37" s="13" t="str">
        <f t="shared" si="28"/>
        <v>مرتفع</v>
      </c>
      <c r="BD37">
        <v>2</v>
      </c>
      <c r="BE37" t="str">
        <f t="shared" si="29"/>
        <v>إنتاجية منخفضة ≤ 2</v>
      </c>
      <c r="BF37">
        <v>3</v>
      </c>
      <c r="BG37">
        <v>3</v>
      </c>
      <c r="BH37">
        <v>5</v>
      </c>
      <c r="BI37">
        <v>5</v>
      </c>
      <c r="BJ37">
        <v>1</v>
      </c>
      <c r="BK37">
        <v>5</v>
      </c>
      <c r="BL37">
        <v>22</v>
      </c>
      <c r="BM37" t="s">
        <v>82</v>
      </c>
      <c r="BN37" s="2">
        <v>27.5</v>
      </c>
      <c r="BO37" s="14" t="str">
        <f t="shared" si="30"/>
        <v>27.5 Mn</v>
      </c>
      <c r="BP37" s="2">
        <v>27</v>
      </c>
      <c r="BQ37" s="14" t="str">
        <f t="shared" si="31"/>
        <v>27. Mn</v>
      </c>
      <c r="BR37" s="2">
        <v>0.6875</v>
      </c>
      <c r="BS37" s="14" t="str">
        <f t="shared" si="32"/>
        <v>688 Thousand</v>
      </c>
      <c r="BT37" s="2">
        <v>0.5</v>
      </c>
      <c r="BU37" s="11" t="str">
        <f t="shared" si="33"/>
        <v>688 Thousand</v>
      </c>
    </row>
    <row r="38" spans="1:73" x14ac:dyDescent="0.35">
      <c r="A38">
        <v>37</v>
      </c>
      <c r="B38" t="s">
        <v>128</v>
      </c>
      <c r="C38" t="str">
        <f t="shared" si="0"/>
        <v>Riyadh - Opportunity 37</v>
      </c>
      <c r="D38" t="s">
        <v>115</v>
      </c>
      <c r="E38" t="s">
        <v>205</v>
      </c>
      <c r="F38" t="s">
        <v>81</v>
      </c>
      <c r="G38" s="11">
        <v>35</v>
      </c>
      <c r="H38" s="11" t="str">
        <f t="shared" si="1"/>
        <v xml:space="preserve"> منخفض (من 25 إلى أقل من 75 موظف)</v>
      </c>
      <c r="I38">
        <v>16500000</v>
      </c>
      <c r="J38" t="str">
        <f t="shared" si="2"/>
        <v>استثمار منخفض &lt; 20M</v>
      </c>
      <c r="K38">
        <v>16000000</v>
      </c>
      <c r="L38" t="str">
        <f t="shared" si="3"/>
        <v>منخفضة &lt; 20M</v>
      </c>
      <c r="M38" s="4">
        <v>412500</v>
      </c>
      <c r="N38" s="4" t="str">
        <f t="shared" si="4"/>
        <v>منخفضة &lt; 500K</v>
      </c>
      <c r="O38">
        <v>500000</v>
      </c>
      <c r="P38" t="str">
        <f t="shared" si="5"/>
        <v>منخفض &lt; 1M</v>
      </c>
      <c r="Q38">
        <v>7500000</v>
      </c>
      <c r="R38" s="2">
        <f t="shared" si="6"/>
        <v>7.5</v>
      </c>
      <c r="S38" t="str">
        <f t="shared" si="7"/>
        <v>منخفضة &lt; 10M</v>
      </c>
      <c r="T38">
        <v>4600000</v>
      </c>
      <c r="U38" s="2">
        <f t="shared" si="8"/>
        <v>4.5999999999999996</v>
      </c>
      <c r="V38" t="str">
        <f t="shared" si="9"/>
        <v>منخفض &lt; 5M</v>
      </c>
      <c r="W38">
        <v>2900000</v>
      </c>
      <c r="X38" s="2">
        <f t="shared" si="10"/>
        <v>2.9</v>
      </c>
      <c r="Y38" t="str">
        <f t="shared" si="11"/>
        <v>متوسطة 2M - 10M</v>
      </c>
      <c r="Z38" s="13">
        <v>0.17599999999999999</v>
      </c>
      <c r="AA38" s="13" t="str">
        <f t="shared" si="12"/>
        <v>منخفض &lt; 15%</v>
      </c>
      <c r="AB38" s="13">
        <v>0.15</v>
      </c>
      <c r="AC38" s="13" t="str">
        <f t="shared" si="13"/>
        <v>منخفض &lt; 13%</v>
      </c>
      <c r="AD38">
        <v>5.5</v>
      </c>
      <c r="AE38" s="11" t="str">
        <f t="shared" si="14"/>
        <v>عائد طويل (5 – 7 سنوات)</v>
      </c>
      <c r="AF38">
        <v>0.37</v>
      </c>
      <c r="AG38" t="str">
        <f t="shared" si="15"/>
        <v>منخفض &lt; 40%</v>
      </c>
      <c r="AH38">
        <v>3850000</v>
      </c>
      <c r="AI38" s="2">
        <f t="shared" si="16"/>
        <v>3.85</v>
      </c>
      <c r="AJ38" t="str">
        <f t="shared" si="17"/>
        <v>متوسط 2M - 10M</v>
      </c>
      <c r="AK38">
        <v>3150000</v>
      </c>
      <c r="AL38" s="2">
        <f t="shared" si="18"/>
        <v>3.15</v>
      </c>
      <c r="AM38" t="str">
        <f t="shared" si="19"/>
        <v>متوسطة 2M - 10M</v>
      </c>
      <c r="AN38">
        <v>3450000</v>
      </c>
      <c r="AO38" s="2">
        <f t="shared" si="20"/>
        <v>3.45</v>
      </c>
      <c r="AP38" t="str">
        <f t="shared" si="21"/>
        <v>متوسطة 2M - 10M</v>
      </c>
      <c r="AQ38" s="13">
        <v>0.12</v>
      </c>
      <c r="AR38" s="13" t="str">
        <f t="shared" si="22"/>
        <v>منخفضة &lt; 11%</v>
      </c>
      <c r="AS38" s="13">
        <v>0.03</v>
      </c>
      <c r="AT38" s="13" t="str">
        <f t="shared" si="23"/>
        <v>استثمار جيد</v>
      </c>
      <c r="AU38" s="13">
        <v>0.38666666666666671</v>
      </c>
      <c r="AV38" s="13" t="str">
        <f t="shared" si="24"/>
        <v>مرتفع</v>
      </c>
      <c r="AW38">
        <v>2900000</v>
      </c>
      <c r="AX38" s="2">
        <f t="shared" si="25"/>
        <v>2.9</v>
      </c>
      <c r="AY38" t="str">
        <f t="shared" si="26"/>
        <v>منخفض</v>
      </c>
      <c r="AZ38" s="13">
        <v>0.38666666666666671</v>
      </c>
      <c r="BA38" s="13" t="str">
        <f t="shared" si="27"/>
        <v>مرتفع</v>
      </c>
      <c r="BB38" s="13">
        <v>0.42</v>
      </c>
      <c r="BC38" s="13" t="str">
        <f t="shared" si="28"/>
        <v>مرتفع</v>
      </c>
      <c r="BD38">
        <v>2</v>
      </c>
      <c r="BE38" t="str">
        <f t="shared" si="29"/>
        <v>إنتاجية منخفضة ≤ 2</v>
      </c>
      <c r="BF38">
        <v>3</v>
      </c>
      <c r="BG38">
        <v>3</v>
      </c>
      <c r="BH38">
        <v>5</v>
      </c>
      <c r="BI38">
        <v>5</v>
      </c>
      <c r="BJ38">
        <v>1</v>
      </c>
      <c r="BK38">
        <v>5</v>
      </c>
      <c r="BL38">
        <v>22</v>
      </c>
      <c r="BM38" t="s">
        <v>82</v>
      </c>
      <c r="BN38" s="2">
        <v>16.5</v>
      </c>
      <c r="BO38" s="14" t="str">
        <f t="shared" si="30"/>
        <v>16.5 Mn</v>
      </c>
      <c r="BP38" s="2">
        <v>16</v>
      </c>
      <c r="BQ38" s="14" t="str">
        <f t="shared" si="31"/>
        <v>16. Mn</v>
      </c>
      <c r="BR38" s="2">
        <v>0.41249999999999998</v>
      </c>
      <c r="BS38" s="14" t="str">
        <f t="shared" si="32"/>
        <v>413 Thousand</v>
      </c>
      <c r="BT38" s="2">
        <v>0.5</v>
      </c>
      <c r="BU38" s="11" t="str">
        <f t="shared" si="33"/>
        <v>413 Thousand</v>
      </c>
    </row>
    <row r="39" spans="1:73" x14ac:dyDescent="0.35">
      <c r="A39">
        <v>38</v>
      </c>
      <c r="B39" t="s">
        <v>129</v>
      </c>
      <c r="C39" t="str">
        <f t="shared" si="0"/>
        <v>Riyadh - Opportunity 38</v>
      </c>
      <c r="D39" t="s">
        <v>109</v>
      </c>
      <c r="E39" t="s">
        <v>205</v>
      </c>
      <c r="F39" t="s">
        <v>78</v>
      </c>
      <c r="G39" s="11">
        <v>20</v>
      </c>
      <c r="H39" s="11" t="str">
        <f t="shared" si="1"/>
        <v xml:space="preserve"> منخفض جدًا (أقل من 25 موظف)</v>
      </c>
      <c r="I39">
        <v>8600000</v>
      </c>
      <c r="J39" t="str">
        <f t="shared" si="2"/>
        <v>استثمار منخفض &lt; 20M</v>
      </c>
      <c r="K39">
        <v>8300000</v>
      </c>
      <c r="L39" t="str">
        <f t="shared" si="3"/>
        <v>منخفضة &lt; 20M</v>
      </c>
      <c r="M39" s="4">
        <v>215000</v>
      </c>
      <c r="N39" s="4" t="str">
        <f t="shared" si="4"/>
        <v>منخفضة &lt; 500K</v>
      </c>
      <c r="O39">
        <v>300000</v>
      </c>
      <c r="P39" t="str">
        <f t="shared" si="5"/>
        <v>منخفض &lt; 1M</v>
      </c>
      <c r="Q39">
        <v>4000000</v>
      </c>
      <c r="R39" s="2">
        <f t="shared" si="6"/>
        <v>4</v>
      </c>
      <c r="S39" t="str">
        <f t="shared" si="7"/>
        <v>منخفضة &lt; 10M</v>
      </c>
      <c r="T39">
        <v>2450000</v>
      </c>
      <c r="U39" s="2">
        <f t="shared" si="8"/>
        <v>2.4500000000000002</v>
      </c>
      <c r="V39" t="str">
        <f t="shared" si="9"/>
        <v>منخفض &lt; 5M</v>
      </c>
      <c r="W39">
        <v>1550000</v>
      </c>
      <c r="X39" s="2">
        <f t="shared" si="10"/>
        <v>1.55</v>
      </c>
      <c r="Y39" t="str">
        <f t="shared" si="11"/>
        <v>منخفضة &lt; 2M</v>
      </c>
      <c r="Z39" s="13">
        <v>0.18</v>
      </c>
      <c r="AA39" s="13" t="str">
        <f t="shared" si="12"/>
        <v>منخفض &lt; 15%</v>
      </c>
      <c r="AB39" s="13">
        <v>0.16</v>
      </c>
      <c r="AC39" s="13" t="str">
        <f t="shared" si="13"/>
        <v>منخفض &lt; 13%</v>
      </c>
      <c r="AD39">
        <v>5.9</v>
      </c>
      <c r="AE39" s="11" t="str">
        <f t="shared" si="14"/>
        <v>عائد طويل (5 – 7 سنوات)</v>
      </c>
      <c r="AF39">
        <v>0.38800000000000001</v>
      </c>
      <c r="AG39" t="str">
        <f t="shared" si="15"/>
        <v>منخفض &lt; 40%</v>
      </c>
      <c r="AH39">
        <v>475000</v>
      </c>
      <c r="AI39" s="2">
        <f t="shared" si="16"/>
        <v>0.47499999999999998</v>
      </c>
      <c r="AJ39" t="str">
        <f t="shared" si="17"/>
        <v>منخفض &lt; 2M</v>
      </c>
      <c r="AK39">
        <v>1900000</v>
      </c>
      <c r="AL39" s="2">
        <f t="shared" si="18"/>
        <v>1.9</v>
      </c>
      <c r="AM39" t="str">
        <f t="shared" si="19"/>
        <v>منخفضة &lt; 2M</v>
      </c>
      <c r="AN39">
        <v>2120000</v>
      </c>
      <c r="AO39" s="2">
        <f t="shared" si="20"/>
        <v>2.12</v>
      </c>
      <c r="AP39" t="str">
        <f t="shared" si="21"/>
        <v>متوسطة 2M - 10M</v>
      </c>
      <c r="AQ39" s="13">
        <v>0.1</v>
      </c>
      <c r="AR39" s="13" t="str">
        <f t="shared" si="22"/>
        <v>منخفضة &lt; 11%</v>
      </c>
      <c r="AS39" s="13">
        <v>0.06</v>
      </c>
      <c r="AT39" s="13" t="str">
        <f t="shared" si="23"/>
        <v>استثمار جيد</v>
      </c>
      <c r="AU39" s="13">
        <v>0.38750000000000001</v>
      </c>
      <c r="AV39" s="13" t="str">
        <f t="shared" si="24"/>
        <v>مرتفع</v>
      </c>
      <c r="AW39">
        <v>1550000</v>
      </c>
      <c r="AX39" s="2">
        <f t="shared" si="25"/>
        <v>1.55</v>
      </c>
      <c r="AY39" t="str">
        <f t="shared" si="26"/>
        <v>منخفض</v>
      </c>
      <c r="AZ39" s="13">
        <v>0.38750000000000001</v>
      </c>
      <c r="BA39" s="13" t="str">
        <f t="shared" si="27"/>
        <v>مرتفع</v>
      </c>
      <c r="BB39" s="13">
        <v>0.47499999999999998</v>
      </c>
      <c r="BC39" s="13" t="str">
        <f t="shared" si="28"/>
        <v>مرتفع</v>
      </c>
      <c r="BD39">
        <v>2</v>
      </c>
      <c r="BE39" t="str">
        <f t="shared" si="29"/>
        <v>إنتاجية منخفضة ≤ 2</v>
      </c>
      <c r="BF39">
        <v>4</v>
      </c>
      <c r="BG39">
        <v>3</v>
      </c>
      <c r="BH39">
        <v>5</v>
      </c>
      <c r="BI39">
        <v>5</v>
      </c>
      <c r="BJ39">
        <v>1</v>
      </c>
      <c r="BK39">
        <v>5</v>
      </c>
      <c r="BL39">
        <v>23</v>
      </c>
      <c r="BM39" t="s">
        <v>82</v>
      </c>
      <c r="BN39" s="2">
        <v>8.6</v>
      </c>
      <c r="BO39" s="14" t="str">
        <f t="shared" si="30"/>
        <v>8.6 Mn</v>
      </c>
      <c r="BP39" s="2">
        <v>8.3000000000000007</v>
      </c>
      <c r="BQ39" s="14" t="str">
        <f t="shared" si="31"/>
        <v>8.3 Mn</v>
      </c>
      <c r="BR39" s="2">
        <v>0.215</v>
      </c>
      <c r="BS39" s="14" t="str">
        <f t="shared" si="32"/>
        <v>215 Thousand</v>
      </c>
      <c r="BT39" s="2">
        <v>0.3</v>
      </c>
      <c r="BU39" s="11" t="str">
        <f t="shared" si="33"/>
        <v>215 Thousand</v>
      </c>
    </row>
    <row r="40" spans="1:73" x14ac:dyDescent="0.35">
      <c r="A40">
        <v>39</v>
      </c>
      <c r="B40" t="s">
        <v>130</v>
      </c>
      <c r="C40" t="str">
        <f t="shared" si="0"/>
        <v>Riyadh - Opportunity 39</v>
      </c>
      <c r="D40" t="s">
        <v>131</v>
      </c>
      <c r="E40" t="s">
        <v>205</v>
      </c>
      <c r="F40" t="s">
        <v>78</v>
      </c>
      <c r="G40" s="11">
        <v>18</v>
      </c>
      <c r="H40" s="11" t="str">
        <f t="shared" si="1"/>
        <v xml:space="preserve"> منخفض جدًا (أقل من 25 موظف)</v>
      </c>
      <c r="I40">
        <v>7450000</v>
      </c>
      <c r="J40" t="str">
        <f t="shared" si="2"/>
        <v>استثمار منخفض &lt; 20M</v>
      </c>
      <c r="K40">
        <v>7200000</v>
      </c>
      <c r="L40" t="str">
        <f t="shared" si="3"/>
        <v>منخفضة &lt; 20M</v>
      </c>
      <c r="M40" s="4">
        <v>186250</v>
      </c>
      <c r="N40" s="4" t="str">
        <f t="shared" si="4"/>
        <v>منخفضة &lt; 500K</v>
      </c>
      <c r="O40">
        <v>250000</v>
      </c>
      <c r="P40" t="str">
        <f t="shared" si="5"/>
        <v>منخفض &lt; 1M</v>
      </c>
      <c r="Q40">
        <v>3600000</v>
      </c>
      <c r="R40" s="2">
        <f t="shared" si="6"/>
        <v>3.6</v>
      </c>
      <c r="S40" t="str">
        <f t="shared" si="7"/>
        <v>منخفضة &lt; 10M</v>
      </c>
      <c r="T40">
        <v>2250000</v>
      </c>
      <c r="U40" s="2">
        <f t="shared" si="8"/>
        <v>2.25</v>
      </c>
      <c r="V40" t="str">
        <f t="shared" si="9"/>
        <v>منخفض &lt; 5M</v>
      </c>
      <c r="W40">
        <v>1350000</v>
      </c>
      <c r="X40" s="2">
        <f t="shared" si="10"/>
        <v>1.35</v>
      </c>
      <c r="Y40" t="str">
        <f t="shared" si="11"/>
        <v>منخفضة &lt; 2M</v>
      </c>
      <c r="Z40" s="13">
        <v>0.18099999999999999</v>
      </c>
      <c r="AA40" s="13" t="str">
        <f t="shared" si="12"/>
        <v>منخفض &lt; 15%</v>
      </c>
      <c r="AB40" s="13">
        <v>0.16</v>
      </c>
      <c r="AC40" s="13" t="str">
        <f t="shared" si="13"/>
        <v>منخفض &lt; 13%</v>
      </c>
      <c r="AD40">
        <v>5.8</v>
      </c>
      <c r="AE40" s="11" t="str">
        <f t="shared" si="14"/>
        <v>عائد طويل (5 – 7 سنوات)</v>
      </c>
      <c r="AF40">
        <v>0.376</v>
      </c>
      <c r="AG40" t="str">
        <f t="shared" si="15"/>
        <v>منخفض &lt; 40%</v>
      </c>
      <c r="AH40">
        <v>430000</v>
      </c>
      <c r="AI40" s="2">
        <f t="shared" si="16"/>
        <v>0.43</v>
      </c>
      <c r="AJ40" t="str">
        <f t="shared" si="17"/>
        <v>منخفض &lt; 2M</v>
      </c>
      <c r="AK40">
        <v>1780000</v>
      </c>
      <c r="AL40" s="2">
        <f t="shared" si="18"/>
        <v>1.78</v>
      </c>
      <c r="AM40" t="str">
        <f t="shared" si="19"/>
        <v>منخفضة &lt; 2M</v>
      </c>
      <c r="AN40">
        <v>1950000</v>
      </c>
      <c r="AO40" s="2">
        <f t="shared" si="20"/>
        <v>1.95</v>
      </c>
      <c r="AP40" t="str">
        <f t="shared" si="21"/>
        <v>منخفضة جدًا &lt; 2M</v>
      </c>
      <c r="AQ40" s="13">
        <v>0.1</v>
      </c>
      <c r="AR40" s="13" t="str">
        <f t="shared" si="22"/>
        <v>منخفضة &lt; 11%</v>
      </c>
      <c r="AS40" s="13">
        <v>0.06</v>
      </c>
      <c r="AT40" s="13" t="str">
        <f t="shared" si="23"/>
        <v>استثمار جيد</v>
      </c>
      <c r="AU40" s="13">
        <v>0.375</v>
      </c>
      <c r="AV40" s="13" t="str">
        <f t="shared" si="24"/>
        <v>مرتفع</v>
      </c>
      <c r="AW40">
        <v>1350000</v>
      </c>
      <c r="AX40" s="2">
        <f t="shared" si="25"/>
        <v>1.35</v>
      </c>
      <c r="AY40" t="str">
        <f t="shared" si="26"/>
        <v>منخفض</v>
      </c>
      <c r="AZ40" s="13">
        <v>0.375</v>
      </c>
      <c r="BA40" s="13" t="str">
        <f t="shared" si="27"/>
        <v>مرتفع</v>
      </c>
      <c r="BB40" s="13">
        <v>0.49444444444444452</v>
      </c>
      <c r="BC40" s="13" t="str">
        <f t="shared" si="28"/>
        <v>مرتفع</v>
      </c>
      <c r="BD40">
        <v>2</v>
      </c>
      <c r="BE40" t="str">
        <f t="shared" si="29"/>
        <v>إنتاجية منخفضة ≤ 2</v>
      </c>
      <c r="BF40">
        <v>4</v>
      </c>
      <c r="BG40">
        <v>3</v>
      </c>
      <c r="BH40">
        <v>5</v>
      </c>
      <c r="BI40">
        <v>5</v>
      </c>
      <c r="BJ40">
        <v>1</v>
      </c>
      <c r="BK40">
        <v>5</v>
      </c>
      <c r="BL40">
        <v>23</v>
      </c>
      <c r="BM40" t="s">
        <v>82</v>
      </c>
      <c r="BN40" s="2">
        <v>7.45</v>
      </c>
      <c r="BO40" s="14" t="str">
        <f t="shared" si="30"/>
        <v>7.5 Mn</v>
      </c>
      <c r="BP40" s="2">
        <v>7.2</v>
      </c>
      <c r="BQ40" s="14" t="str">
        <f t="shared" si="31"/>
        <v>7.2 Mn</v>
      </c>
      <c r="BR40" s="2">
        <v>0.18625</v>
      </c>
      <c r="BS40" s="14" t="str">
        <f t="shared" si="32"/>
        <v>186 Thousand</v>
      </c>
      <c r="BT40" s="2">
        <v>0.25</v>
      </c>
      <c r="BU40" s="11" t="str">
        <f t="shared" si="33"/>
        <v>186 Thousand</v>
      </c>
    </row>
    <row r="41" spans="1:73" x14ac:dyDescent="0.35">
      <c r="A41">
        <v>40</v>
      </c>
      <c r="B41" t="s">
        <v>132</v>
      </c>
      <c r="C41" t="str">
        <f t="shared" si="0"/>
        <v>Riyadh - Opportunity 40</v>
      </c>
      <c r="D41" t="s">
        <v>107</v>
      </c>
      <c r="E41" t="s">
        <v>205</v>
      </c>
      <c r="F41" t="s">
        <v>78</v>
      </c>
      <c r="G41" s="11">
        <v>22</v>
      </c>
      <c r="H41" s="11" t="str">
        <f t="shared" si="1"/>
        <v xml:space="preserve"> منخفض جدًا (أقل من 25 موظف)</v>
      </c>
      <c r="I41">
        <v>9650000</v>
      </c>
      <c r="J41" t="str">
        <f t="shared" si="2"/>
        <v>استثمار منخفض &lt; 20M</v>
      </c>
      <c r="K41">
        <v>9400000</v>
      </c>
      <c r="L41" t="str">
        <f t="shared" si="3"/>
        <v>منخفضة &lt; 20M</v>
      </c>
      <c r="M41" s="4">
        <v>241250</v>
      </c>
      <c r="N41" s="4" t="str">
        <f t="shared" si="4"/>
        <v>منخفضة &lt; 500K</v>
      </c>
      <c r="O41">
        <v>250000</v>
      </c>
      <c r="P41" t="str">
        <f t="shared" si="5"/>
        <v>منخفض &lt; 1M</v>
      </c>
      <c r="Q41">
        <v>4300000</v>
      </c>
      <c r="R41" s="2">
        <f t="shared" si="6"/>
        <v>4.3</v>
      </c>
      <c r="S41" t="str">
        <f t="shared" si="7"/>
        <v>منخفضة &lt; 10M</v>
      </c>
      <c r="T41">
        <v>2600000</v>
      </c>
      <c r="U41" s="2">
        <f t="shared" si="8"/>
        <v>2.6</v>
      </c>
      <c r="V41" t="str">
        <f t="shared" si="9"/>
        <v>منخفض &lt; 5M</v>
      </c>
      <c r="W41">
        <v>1700000</v>
      </c>
      <c r="X41" s="2">
        <f t="shared" si="10"/>
        <v>1.7</v>
      </c>
      <c r="Y41" t="str">
        <f t="shared" si="11"/>
        <v>منخفضة &lt; 2M</v>
      </c>
      <c r="Z41" s="13">
        <v>0.17599999999999999</v>
      </c>
      <c r="AA41" s="13" t="str">
        <f t="shared" si="12"/>
        <v>منخفض &lt; 15%</v>
      </c>
      <c r="AB41" s="13">
        <v>0.15</v>
      </c>
      <c r="AC41" s="13" t="str">
        <f t="shared" si="13"/>
        <v>منخفض &lt; 13%</v>
      </c>
      <c r="AD41">
        <v>5.7</v>
      </c>
      <c r="AE41" s="11" t="str">
        <f t="shared" si="14"/>
        <v>عائد طويل (5 – 7 سنوات)</v>
      </c>
      <c r="AF41">
        <v>0.38200000000000001</v>
      </c>
      <c r="AG41" t="str">
        <f t="shared" si="15"/>
        <v>منخفض &lt; 40%</v>
      </c>
      <c r="AH41">
        <v>590000</v>
      </c>
      <c r="AI41" s="2">
        <f t="shared" si="16"/>
        <v>0.59</v>
      </c>
      <c r="AJ41" t="str">
        <f t="shared" si="17"/>
        <v>منخفض &lt; 2M</v>
      </c>
      <c r="AK41">
        <v>1950000</v>
      </c>
      <c r="AL41" s="2">
        <f t="shared" si="18"/>
        <v>1.95</v>
      </c>
      <c r="AM41" t="str">
        <f t="shared" si="19"/>
        <v>منخفضة &lt; 2M</v>
      </c>
      <c r="AN41">
        <v>2150000</v>
      </c>
      <c r="AO41" s="2">
        <f t="shared" si="20"/>
        <v>2.15</v>
      </c>
      <c r="AP41" t="str">
        <f t="shared" si="21"/>
        <v>متوسطة 2M - 10M</v>
      </c>
      <c r="AQ41" s="13">
        <v>0.1</v>
      </c>
      <c r="AR41" s="13" t="str">
        <f t="shared" si="22"/>
        <v>منخفضة &lt; 11%</v>
      </c>
      <c r="AS41" s="13">
        <v>4.9999999999999989E-2</v>
      </c>
      <c r="AT41" s="13" t="str">
        <f t="shared" si="23"/>
        <v>استثمار جيد</v>
      </c>
      <c r="AU41" s="13">
        <v>0.39534883720930231</v>
      </c>
      <c r="AV41" s="13" t="str">
        <f t="shared" si="24"/>
        <v>مرتفع</v>
      </c>
      <c r="AW41">
        <v>1700000</v>
      </c>
      <c r="AX41" s="2">
        <f t="shared" si="25"/>
        <v>1.7</v>
      </c>
      <c r="AY41" t="str">
        <f t="shared" si="26"/>
        <v>منخفض</v>
      </c>
      <c r="AZ41" s="13">
        <v>0.39534883720930231</v>
      </c>
      <c r="BA41" s="13" t="str">
        <f t="shared" si="27"/>
        <v>مرتفع</v>
      </c>
      <c r="BB41" s="13">
        <v>0.45348837209302317</v>
      </c>
      <c r="BC41" s="13" t="str">
        <f t="shared" si="28"/>
        <v>مرتفع</v>
      </c>
      <c r="BD41">
        <v>2</v>
      </c>
      <c r="BE41" t="str">
        <f t="shared" si="29"/>
        <v>إنتاجية منخفضة ≤ 2</v>
      </c>
      <c r="BF41">
        <v>3</v>
      </c>
      <c r="BG41">
        <v>3</v>
      </c>
      <c r="BH41">
        <v>5</v>
      </c>
      <c r="BI41">
        <v>5</v>
      </c>
      <c r="BJ41">
        <v>1</v>
      </c>
      <c r="BK41">
        <v>5</v>
      </c>
      <c r="BL41">
        <v>22</v>
      </c>
      <c r="BM41" t="s">
        <v>82</v>
      </c>
      <c r="BN41" s="2">
        <v>9.65</v>
      </c>
      <c r="BO41" s="14" t="str">
        <f t="shared" si="30"/>
        <v>9.7 Mn</v>
      </c>
      <c r="BP41" s="2">
        <v>9.4</v>
      </c>
      <c r="BQ41" s="14" t="str">
        <f t="shared" si="31"/>
        <v>9.4 Mn</v>
      </c>
      <c r="BR41" s="2">
        <v>0.24124999999999999</v>
      </c>
      <c r="BS41" s="14" t="str">
        <f t="shared" si="32"/>
        <v>241 Thousand</v>
      </c>
      <c r="BT41" s="2">
        <v>0.25</v>
      </c>
      <c r="BU41" s="11" t="str">
        <f t="shared" si="33"/>
        <v>241 Thousand</v>
      </c>
    </row>
    <row r="42" spans="1:73" x14ac:dyDescent="0.35">
      <c r="A42">
        <v>41</v>
      </c>
      <c r="B42" t="s">
        <v>133</v>
      </c>
      <c r="C42" t="str">
        <f t="shared" si="0"/>
        <v>Riyadh - Opportunity 41</v>
      </c>
      <c r="D42" t="s">
        <v>107</v>
      </c>
      <c r="E42" t="s">
        <v>205</v>
      </c>
      <c r="F42" t="s">
        <v>81</v>
      </c>
      <c r="G42" s="11">
        <v>30</v>
      </c>
      <c r="H42" s="11" t="str">
        <f t="shared" si="1"/>
        <v xml:space="preserve"> منخفض (من 25 إلى أقل من 75 موظف)</v>
      </c>
      <c r="I42">
        <v>19800000</v>
      </c>
      <c r="J42" t="str">
        <f t="shared" si="2"/>
        <v>استثمار منخفض &lt; 20M</v>
      </c>
      <c r="K42">
        <v>19300000</v>
      </c>
      <c r="L42" t="str">
        <f t="shared" si="3"/>
        <v>منخفضة &lt; 20M</v>
      </c>
      <c r="M42" s="4">
        <v>495000</v>
      </c>
      <c r="N42" s="4" t="str">
        <f t="shared" si="4"/>
        <v>منخفضة &lt; 500K</v>
      </c>
      <c r="O42">
        <v>500000</v>
      </c>
      <c r="P42" t="str">
        <f t="shared" si="5"/>
        <v>منخفض &lt; 1M</v>
      </c>
      <c r="Q42">
        <v>8800000</v>
      </c>
      <c r="R42" s="2">
        <f t="shared" si="6"/>
        <v>8.8000000000000007</v>
      </c>
      <c r="S42" t="str">
        <f t="shared" si="7"/>
        <v>منخفضة &lt; 10M</v>
      </c>
      <c r="T42">
        <v>5400000</v>
      </c>
      <c r="U42" s="2">
        <f t="shared" si="8"/>
        <v>5.4</v>
      </c>
      <c r="V42" t="str">
        <f t="shared" si="9"/>
        <v>متوسط 5M - 20M</v>
      </c>
      <c r="W42">
        <v>3400000</v>
      </c>
      <c r="X42" s="2">
        <f t="shared" si="10"/>
        <v>3.4</v>
      </c>
      <c r="Y42" t="str">
        <f t="shared" si="11"/>
        <v>متوسطة 2M - 10M</v>
      </c>
      <c r="Z42" s="13">
        <v>0.17199999999999999</v>
      </c>
      <c r="AA42" s="13" t="str">
        <f t="shared" si="12"/>
        <v>منخفض &lt; 15%</v>
      </c>
      <c r="AB42" s="13">
        <v>0.15</v>
      </c>
      <c r="AC42" s="13" t="str">
        <f t="shared" si="13"/>
        <v>منخفض &lt; 13%</v>
      </c>
      <c r="AD42">
        <v>5.6</v>
      </c>
      <c r="AE42" s="11" t="str">
        <f t="shared" si="14"/>
        <v>عائد طويل (5 – 7 سنوات)</v>
      </c>
      <c r="AF42">
        <v>0.34200000000000003</v>
      </c>
      <c r="AG42" t="str">
        <f t="shared" si="15"/>
        <v>منخفض &lt; 40%</v>
      </c>
      <c r="AH42">
        <v>2100000</v>
      </c>
      <c r="AI42" s="2">
        <f t="shared" si="16"/>
        <v>2.1</v>
      </c>
      <c r="AJ42" t="str">
        <f t="shared" si="17"/>
        <v>متوسط 2M - 10M</v>
      </c>
      <c r="AK42">
        <v>2850000</v>
      </c>
      <c r="AL42" s="2">
        <f t="shared" si="18"/>
        <v>2.85</v>
      </c>
      <c r="AM42" t="str">
        <f t="shared" si="19"/>
        <v>متوسطة 2M - 10M</v>
      </c>
      <c r="AN42">
        <v>3150000</v>
      </c>
      <c r="AO42" s="2">
        <f t="shared" si="20"/>
        <v>3.15</v>
      </c>
      <c r="AP42" t="str">
        <f t="shared" si="21"/>
        <v>متوسطة 2M - 10M</v>
      </c>
      <c r="AQ42" s="13">
        <v>0.12</v>
      </c>
      <c r="AR42" s="13" t="str">
        <f t="shared" si="22"/>
        <v>منخفضة &lt; 11%</v>
      </c>
      <c r="AS42" s="13">
        <v>0.03</v>
      </c>
      <c r="AT42" s="13" t="str">
        <f t="shared" si="23"/>
        <v>استثمار جيد</v>
      </c>
      <c r="AU42" s="13">
        <v>0.38636363636363641</v>
      </c>
      <c r="AV42" s="13" t="str">
        <f t="shared" si="24"/>
        <v>مرتفع</v>
      </c>
      <c r="AW42">
        <v>3400000</v>
      </c>
      <c r="AX42" s="2">
        <f t="shared" si="25"/>
        <v>3.4</v>
      </c>
      <c r="AY42" t="str">
        <f t="shared" si="26"/>
        <v>منخفض</v>
      </c>
      <c r="AZ42" s="13">
        <v>0.38636363636363641</v>
      </c>
      <c r="BA42" s="13" t="str">
        <f t="shared" si="27"/>
        <v>مرتفع</v>
      </c>
      <c r="BB42" s="13">
        <v>0.32386363636363641</v>
      </c>
      <c r="BC42" s="13" t="str">
        <f t="shared" si="28"/>
        <v>معتدل</v>
      </c>
      <c r="BD42">
        <v>2</v>
      </c>
      <c r="BE42" t="str">
        <f t="shared" si="29"/>
        <v>إنتاجية منخفضة ≤ 2</v>
      </c>
      <c r="BF42">
        <v>3</v>
      </c>
      <c r="BG42">
        <v>3</v>
      </c>
      <c r="BH42">
        <v>5</v>
      </c>
      <c r="BI42">
        <v>5</v>
      </c>
      <c r="BJ42">
        <v>1</v>
      </c>
      <c r="BK42">
        <v>4</v>
      </c>
      <c r="BL42">
        <v>21</v>
      </c>
      <c r="BM42" t="s">
        <v>82</v>
      </c>
      <c r="BN42" s="2">
        <v>19.8</v>
      </c>
      <c r="BO42" s="14" t="str">
        <f t="shared" si="30"/>
        <v>19.8 Mn</v>
      </c>
      <c r="BP42" s="2">
        <v>19.3</v>
      </c>
      <c r="BQ42" s="14" t="str">
        <f t="shared" si="31"/>
        <v>19.3 Mn</v>
      </c>
      <c r="BR42" s="2">
        <v>0.495</v>
      </c>
      <c r="BS42" s="14" t="str">
        <f t="shared" si="32"/>
        <v>495 Thousand</v>
      </c>
      <c r="BT42" s="2">
        <v>0.5</v>
      </c>
      <c r="BU42" s="11" t="str">
        <f t="shared" si="33"/>
        <v>495 Thousand</v>
      </c>
    </row>
    <row r="43" spans="1:73" x14ac:dyDescent="0.35">
      <c r="A43">
        <v>42</v>
      </c>
      <c r="B43" t="s">
        <v>134</v>
      </c>
      <c r="C43" t="str">
        <f t="shared" si="0"/>
        <v>Al Majmaah - Opportunity 42</v>
      </c>
      <c r="D43" t="s">
        <v>115</v>
      </c>
      <c r="E43" t="s">
        <v>93</v>
      </c>
      <c r="F43" t="s">
        <v>78</v>
      </c>
      <c r="G43" s="11">
        <v>18</v>
      </c>
      <c r="H43" s="11" t="str">
        <f t="shared" si="1"/>
        <v xml:space="preserve"> منخفض جدًا (أقل من 25 موظف)</v>
      </c>
      <c r="I43">
        <v>8700000</v>
      </c>
      <c r="J43" t="str">
        <f t="shared" si="2"/>
        <v>استثمار منخفض &lt; 20M</v>
      </c>
      <c r="K43">
        <v>8500000</v>
      </c>
      <c r="L43" t="str">
        <f t="shared" si="3"/>
        <v>منخفضة &lt; 20M</v>
      </c>
      <c r="M43" s="4">
        <v>217500</v>
      </c>
      <c r="N43" s="4" t="str">
        <f t="shared" si="4"/>
        <v>منخفضة &lt; 500K</v>
      </c>
      <c r="O43">
        <v>200000</v>
      </c>
      <c r="P43" t="str">
        <f t="shared" si="5"/>
        <v>منخفض &lt; 1M</v>
      </c>
      <c r="Q43">
        <v>3900000</v>
      </c>
      <c r="R43" s="2">
        <f t="shared" si="6"/>
        <v>3.9</v>
      </c>
      <c r="S43" t="str">
        <f t="shared" si="7"/>
        <v>منخفضة &lt; 10M</v>
      </c>
      <c r="T43">
        <v>2400000</v>
      </c>
      <c r="U43" s="2">
        <f t="shared" si="8"/>
        <v>2.4</v>
      </c>
      <c r="V43" t="str">
        <f t="shared" si="9"/>
        <v>منخفض &lt; 5M</v>
      </c>
      <c r="W43">
        <v>1500000</v>
      </c>
      <c r="X43" s="2">
        <f t="shared" si="10"/>
        <v>1.5</v>
      </c>
      <c r="Y43" t="str">
        <f t="shared" si="11"/>
        <v>منخفضة &lt; 2M</v>
      </c>
      <c r="Z43" s="13">
        <v>0.17199999999999999</v>
      </c>
      <c r="AA43" s="13" t="str">
        <f t="shared" si="12"/>
        <v>منخفض &lt; 15%</v>
      </c>
      <c r="AB43" s="13">
        <v>0.14000000000000001</v>
      </c>
      <c r="AC43" s="13" t="str">
        <f t="shared" si="13"/>
        <v>منخفض &lt; 13%</v>
      </c>
      <c r="AD43">
        <v>5.8</v>
      </c>
      <c r="AE43" s="11" t="str">
        <f t="shared" si="14"/>
        <v>عائد طويل (5 – 7 سنوات)</v>
      </c>
      <c r="AF43">
        <v>0.376</v>
      </c>
      <c r="AG43" t="str">
        <f t="shared" si="15"/>
        <v>منخفض &lt; 40%</v>
      </c>
      <c r="AH43">
        <v>480000</v>
      </c>
      <c r="AI43" s="2">
        <f t="shared" si="16"/>
        <v>0.48</v>
      </c>
      <c r="AJ43" t="str">
        <f t="shared" si="17"/>
        <v>منخفض &lt; 2M</v>
      </c>
      <c r="AK43">
        <v>1720000</v>
      </c>
      <c r="AL43" s="2">
        <f t="shared" si="18"/>
        <v>1.72</v>
      </c>
      <c r="AM43" t="str">
        <f t="shared" si="19"/>
        <v>منخفضة &lt; 2M</v>
      </c>
      <c r="AN43">
        <v>1900000</v>
      </c>
      <c r="AO43" s="2">
        <f t="shared" si="20"/>
        <v>1.9</v>
      </c>
      <c r="AP43" t="str">
        <f t="shared" si="21"/>
        <v>منخفضة جدًا &lt; 2M</v>
      </c>
      <c r="AQ43" s="13">
        <v>0.1</v>
      </c>
      <c r="AR43" s="13" t="str">
        <f t="shared" si="22"/>
        <v>منخفضة &lt; 11%</v>
      </c>
      <c r="AS43" s="13">
        <v>4.0000000000000008E-2</v>
      </c>
      <c r="AT43" s="13" t="str">
        <f t="shared" si="23"/>
        <v>استثمار جيد</v>
      </c>
      <c r="AU43" s="13">
        <v>0.38461538461538458</v>
      </c>
      <c r="AV43" s="13" t="str">
        <f t="shared" si="24"/>
        <v>مرتفع</v>
      </c>
      <c r="AW43">
        <v>1500000</v>
      </c>
      <c r="AX43" s="2">
        <f t="shared" si="25"/>
        <v>1.5</v>
      </c>
      <c r="AY43" t="str">
        <f t="shared" si="26"/>
        <v>منخفض</v>
      </c>
      <c r="AZ43" s="13">
        <v>0.38461538461538458</v>
      </c>
      <c r="BA43" s="13" t="str">
        <f t="shared" si="27"/>
        <v>مرتفع</v>
      </c>
      <c r="BB43" s="13">
        <v>0.44102564102564101</v>
      </c>
      <c r="BC43" s="13" t="str">
        <f t="shared" si="28"/>
        <v>مرتفع</v>
      </c>
      <c r="BD43">
        <v>2</v>
      </c>
      <c r="BE43" t="str">
        <f t="shared" si="29"/>
        <v>إنتاجية منخفضة ≤ 2</v>
      </c>
      <c r="BF43">
        <v>3</v>
      </c>
      <c r="BG43">
        <v>3</v>
      </c>
      <c r="BH43">
        <v>5</v>
      </c>
      <c r="BI43">
        <v>5</v>
      </c>
      <c r="BJ43">
        <v>1</v>
      </c>
      <c r="BK43">
        <v>5</v>
      </c>
      <c r="BL43">
        <v>22</v>
      </c>
      <c r="BM43" t="s">
        <v>82</v>
      </c>
      <c r="BN43" s="2">
        <v>8.6999999999999993</v>
      </c>
      <c r="BO43" s="14" t="str">
        <f t="shared" si="30"/>
        <v>8.7 Mn</v>
      </c>
      <c r="BP43" s="2">
        <v>8.5</v>
      </c>
      <c r="BQ43" s="14" t="str">
        <f t="shared" si="31"/>
        <v>8.5 Mn</v>
      </c>
      <c r="BR43" s="2">
        <v>0.2175</v>
      </c>
      <c r="BS43" s="14" t="str">
        <f t="shared" si="32"/>
        <v>218 Thousand</v>
      </c>
      <c r="BT43" s="2">
        <v>0.2</v>
      </c>
      <c r="BU43" s="11" t="str">
        <f t="shared" si="33"/>
        <v>218 Thousand</v>
      </c>
    </row>
    <row r="44" spans="1:73" x14ac:dyDescent="0.35">
      <c r="A44">
        <v>43</v>
      </c>
      <c r="B44" t="s">
        <v>135</v>
      </c>
      <c r="C44" t="str">
        <f t="shared" si="0"/>
        <v>Riyadh - Opportunity 43</v>
      </c>
      <c r="D44" t="s">
        <v>112</v>
      </c>
      <c r="E44" t="s">
        <v>205</v>
      </c>
      <c r="F44" t="s">
        <v>110</v>
      </c>
      <c r="G44" s="11">
        <v>100</v>
      </c>
      <c r="H44" s="11" t="str">
        <f t="shared" si="1"/>
        <v xml:space="preserve"> متوسط (من 75 إلى أقل من 150 موظف)</v>
      </c>
      <c r="I44">
        <v>98000000</v>
      </c>
      <c r="J44" t="str">
        <f t="shared" si="2"/>
        <v>استثمار متوسط 20M - 100M</v>
      </c>
      <c r="K44">
        <v>96000000</v>
      </c>
      <c r="L44" t="str">
        <f t="shared" si="3"/>
        <v>متوسطة 20M - 100M</v>
      </c>
      <c r="M44" s="4">
        <v>2450000</v>
      </c>
      <c r="N44" s="4" t="str">
        <f t="shared" si="4"/>
        <v>مرتفعة ≥ 2M</v>
      </c>
      <c r="O44">
        <v>2000000</v>
      </c>
      <c r="P44" t="str">
        <f t="shared" si="5"/>
        <v>متوسط 1M - 10M</v>
      </c>
      <c r="Q44">
        <v>44000000</v>
      </c>
      <c r="R44" s="2">
        <f t="shared" si="6"/>
        <v>44</v>
      </c>
      <c r="S44" t="str">
        <f t="shared" si="7"/>
        <v>متوسطة 10M - 50M</v>
      </c>
      <c r="T44">
        <v>27000000</v>
      </c>
      <c r="U44" s="2">
        <f t="shared" si="8"/>
        <v>27</v>
      </c>
      <c r="V44" t="str">
        <f t="shared" si="9"/>
        <v>مرتفع 20M - 100M</v>
      </c>
      <c r="W44">
        <v>17000000</v>
      </c>
      <c r="X44" s="2">
        <f t="shared" si="10"/>
        <v>17</v>
      </c>
      <c r="Y44" t="str">
        <f t="shared" si="11"/>
        <v>مرتفعة 10M - 30M</v>
      </c>
      <c r="Z44" s="13">
        <v>0.17299999999999999</v>
      </c>
      <c r="AA44" s="13" t="str">
        <f t="shared" si="12"/>
        <v>منخفض &lt; 15%</v>
      </c>
      <c r="AB44" s="13">
        <v>0.16</v>
      </c>
      <c r="AC44" s="13" t="str">
        <f t="shared" si="13"/>
        <v>منخفض &lt; 13%</v>
      </c>
      <c r="AD44">
        <v>5.7</v>
      </c>
      <c r="AE44" s="11" t="str">
        <f t="shared" si="14"/>
        <v>عائد طويل (5 – 7 سنوات)</v>
      </c>
      <c r="AF44">
        <v>0.33500000000000002</v>
      </c>
      <c r="AG44" t="str">
        <f t="shared" si="15"/>
        <v>منخفض &lt; 40%</v>
      </c>
      <c r="AH44">
        <v>8700000</v>
      </c>
      <c r="AI44" s="2">
        <f t="shared" si="16"/>
        <v>8.6999999999999993</v>
      </c>
      <c r="AJ44" t="str">
        <f t="shared" si="17"/>
        <v>متوسط 2M - 10M</v>
      </c>
      <c r="AK44">
        <v>14700000</v>
      </c>
      <c r="AL44" s="2">
        <f t="shared" si="18"/>
        <v>14.7</v>
      </c>
      <c r="AM44" t="str">
        <f t="shared" si="19"/>
        <v>مرتفعة 10M - 30M</v>
      </c>
      <c r="AN44">
        <v>16300000</v>
      </c>
      <c r="AO44" s="2">
        <f t="shared" si="20"/>
        <v>16.3</v>
      </c>
      <c r="AP44" t="str">
        <f t="shared" si="21"/>
        <v>مرتفعة 10M - 30M</v>
      </c>
      <c r="AQ44" s="13">
        <v>0.13</v>
      </c>
      <c r="AR44" s="13" t="str">
        <f t="shared" si="22"/>
        <v>منخفضة &lt; 11%</v>
      </c>
      <c r="AS44" s="13">
        <v>0.03</v>
      </c>
      <c r="AT44" s="13" t="str">
        <f t="shared" si="23"/>
        <v>استثمار جيد</v>
      </c>
      <c r="AU44" s="13">
        <v>0.38636363636363641</v>
      </c>
      <c r="AV44" s="13" t="str">
        <f t="shared" si="24"/>
        <v>مرتفع</v>
      </c>
      <c r="AW44">
        <v>17000000</v>
      </c>
      <c r="AX44" s="2">
        <f t="shared" si="25"/>
        <v>17</v>
      </c>
      <c r="AY44" t="str">
        <f t="shared" si="26"/>
        <v>مرتفع</v>
      </c>
      <c r="AZ44" s="13">
        <v>0.38636363636363641</v>
      </c>
      <c r="BA44" s="13" t="str">
        <f t="shared" si="27"/>
        <v>مرتفع</v>
      </c>
      <c r="BB44" s="13">
        <v>0.33409090909090911</v>
      </c>
      <c r="BC44" s="13" t="str">
        <f t="shared" si="28"/>
        <v>معتدل</v>
      </c>
      <c r="BD44">
        <v>1</v>
      </c>
      <c r="BE44" t="str">
        <f t="shared" si="29"/>
        <v>إنتاجية منخفضة ≤ 2</v>
      </c>
      <c r="BF44">
        <v>4</v>
      </c>
      <c r="BG44">
        <v>3</v>
      </c>
      <c r="BH44">
        <v>5</v>
      </c>
      <c r="BI44">
        <v>5</v>
      </c>
      <c r="BJ44">
        <v>1</v>
      </c>
      <c r="BK44">
        <v>4</v>
      </c>
      <c r="BL44">
        <v>22</v>
      </c>
      <c r="BM44" t="s">
        <v>82</v>
      </c>
      <c r="BN44" s="2">
        <v>98</v>
      </c>
      <c r="BO44" s="14" t="str">
        <f t="shared" si="30"/>
        <v>98. Mn</v>
      </c>
      <c r="BP44" s="2">
        <v>96</v>
      </c>
      <c r="BQ44" s="14" t="str">
        <f t="shared" si="31"/>
        <v>96. Mn</v>
      </c>
      <c r="BR44" s="2">
        <v>2.4500000000000002</v>
      </c>
      <c r="BS44" s="14" t="str">
        <f t="shared" si="32"/>
        <v>2.5 Mn</v>
      </c>
      <c r="BT44" s="2">
        <v>2</v>
      </c>
      <c r="BU44" s="11" t="str">
        <f t="shared" si="33"/>
        <v>2.5 Mn</v>
      </c>
    </row>
    <row r="45" spans="1:73" x14ac:dyDescent="0.35">
      <c r="A45">
        <v>44</v>
      </c>
      <c r="B45" t="s">
        <v>136</v>
      </c>
      <c r="C45" t="str">
        <f t="shared" si="0"/>
        <v>Riyadh - Opportunity 44</v>
      </c>
      <c r="D45" t="s">
        <v>109</v>
      </c>
      <c r="E45" t="s">
        <v>205</v>
      </c>
      <c r="F45" t="s">
        <v>81</v>
      </c>
      <c r="G45" s="11">
        <v>35</v>
      </c>
      <c r="H45" s="11" t="str">
        <f t="shared" si="1"/>
        <v xml:space="preserve"> منخفض (من 25 إلى أقل من 75 موظف)</v>
      </c>
      <c r="I45">
        <v>22500000</v>
      </c>
      <c r="J45" t="str">
        <f t="shared" si="2"/>
        <v>استثمار متوسط 20M - 100M</v>
      </c>
      <c r="K45">
        <v>22000000</v>
      </c>
      <c r="L45" t="str">
        <f t="shared" si="3"/>
        <v>متوسطة 20M - 100M</v>
      </c>
      <c r="M45" s="4">
        <v>562500</v>
      </c>
      <c r="N45" s="4" t="str">
        <f t="shared" si="4"/>
        <v>متوسطة 500K - 2M</v>
      </c>
      <c r="O45">
        <v>500000</v>
      </c>
      <c r="P45" t="str">
        <f t="shared" si="5"/>
        <v>منخفض &lt; 1M</v>
      </c>
      <c r="Q45">
        <v>10500000</v>
      </c>
      <c r="R45" s="2">
        <f t="shared" si="6"/>
        <v>10.5</v>
      </c>
      <c r="S45" t="str">
        <f t="shared" si="7"/>
        <v>متوسطة 10M - 50M</v>
      </c>
      <c r="T45">
        <v>6400000</v>
      </c>
      <c r="U45" s="2">
        <f t="shared" si="8"/>
        <v>6.4</v>
      </c>
      <c r="V45" t="str">
        <f t="shared" si="9"/>
        <v>متوسط 5M - 20M</v>
      </c>
      <c r="W45">
        <v>4100000</v>
      </c>
      <c r="X45" s="2">
        <f t="shared" si="10"/>
        <v>4.0999999999999996</v>
      </c>
      <c r="Y45" t="str">
        <f t="shared" si="11"/>
        <v>متوسطة 2M - 10M</v>
      </c>
      <c r="Z45" s="13">
        <v>0.182</v>
      </c>
      <c r="AA45" s="13" t="str">
        <f t="shared" si="12"/>
        <v>منخفض &lt; 15%</v>
      </c>
      <c r="AB45" s="13">
        <v>0.16</v>
      </c>
      <c r="AC45" s="13" t="str">
        <f t="shared" si="13"/>
        <v>منخفض &lt; 13%</v>
      </c>
      <c r="AD45">
        <v>5.4</v>
      </c>
      <c r="AE45" s="11" t="str">
        <f t="shared" si="14"/>
        <v>عائد طويل (5 – 7 سنوات)</v>
      </c>
      <c r="AF45">
        <v>0.34100000000000003</v>
      </c>
      <c r="AG45" t="str">
        <f t="shared" si="15"/>
        <v>منخفض &lt; 40%</v>
      </c>
      <c r="AH45">
        <v>5300000</v>
      </c>
      <c r="AI45" s="2">
        <f t="shared" si="16"/>
        <v>5.3</v>
      </c>
      <c r="AJ45" t="str">
        <f t="shared" si="17"/>
        <v>متوسط 2M - 10M</v>
      </c>
      <c r="AK45">
        <v>4720000</v>
      </c>
      <c r="AL45" s="2">
        <f t="shared" si="18"/>
        <v>4.72</v>
      </c>
      <c r="AM45" t="str">
        <f t="shared" si="19"/>
        <v>متوسطة 2M - 10M</v>
      </c>
      <c r="AN45">
        <v>5250000</v>
      </c>
      <c r="AO45" s="2">
        <f t="shared" si="20"/>
        <v>5.25</v>
      </c>
      <c r="AP45" t="str">
        <f t="shared" si="21"/>
        <v>متوسطة 2M - 10M</v>
      </c>
      <c r="AQ45" s="13">
        <v>0.12</v>
      </c>
      <c r="AR45" s="13" t="str">
        <f t="shared" si="22"/>
        <v>منخفضة &lt; 11%</v>
      </c>
      <c r="AS45" s="13">
        <v>4.0000000000000008E-2</v>
      </c>
      <c r="AT45" s="13" t="str">
        <f t="shared" si="23"/>
        <v>استثمار جيد</v>
      </c>
      <c r="AU45" s="13">
        <v>0.39047619047619048</v>
      </c>
      <c r="AV45" s="13" t="str">
        <f t="shared" si="24"/>
        <v>مرتفع</v>
      </c>
      <c r="AW45">
        <v>4100000</v>
      </c>
      <c r="AX45" s="2">
        <f t="shared" si="25"/>
        <v>4.0999999999999996</v>
      </c>
      <c r="AY45" t="str">
        <f t="shared" si="26"/>
        <v>منخفض</v>
      </c>
      <c r="AZ45" s="13">
        <v>0.39047619047619048</v>
      </c>
      <c r="BA45" s="13" t="str">
        <f t="shared" si="27"/>
        <v>مرتفع</v>
      </c>
      <c r="BB45" s="13">
        <v>0.44952380952380949</v>
      </c>
      <c r="BC45" s="13" t="str">
        <f t="shared" si="28"/>
        <v>مرتفع</v>
      </c>
      <c r="BD45">
        <v>2</v>
      </c>
      <c r="BE45" t="str">
        <f t="shared" si="29"/>
        <v>إنتاجية منخفضة ≤ 2</v>
      </c>
      <c r="BF45">
        <v>4</v>
      </c>
      <c r="BG45">
        <v>3</v>
      </c>
      <c r="BH45">
        <v>5</v>
      </c>
      <c r="BI45">
        <v>5</v>
      </c>
      <c r="BJ45">
        <v>1</v>
      </c>
      <c r="BK45">
        <v>5</v>
      </c>
      <c r="BL45">
        <v>23</v>
      </c>
      <c r="BM45" t="s">
        <v>82</v>
      </c>
      <c r="BN45" s="2">
        <v>22.5</v>
      </c>
      <c r="BO45" s="14" t="str">
        <f t="shared" si="30"/>
        <v>22.5 Mn</v>
      </c>
      <c r="BP45" s="2">
        <v>22</v>
      </c>
      <c r="BQ45" s="14" t="str">
        <f t="shared" si="31"/>
        <v>22. Mn</v>
      </c>
      <c r="BR45" s="2">
        <v>0.5625</v>
      </c>
      <c r="BS45" s="14" t="str">
        <f t="shared" si="32"/>
        <v>563 Thousand</v>
      </c>
      <c r="BT45" s="2">
        <v>0.5</v>
      </c>
      <c r="BU45" s="11" t="str">
        <f t="shared" si="33"/>
        <v>563 Thousand</v>
      </c>
    </row>
    <row r="46" spans="1:73" x14ac:dyDescent="0.35">
      <c r="A46">
        <v>45</v>
      </c>
      <c r="B46" t="s">
        <v>137</v>
      </c>
      <c r="C46" t="str">
        <f t="shared" si="0"/>
        <v>Riyadh - Opportunity 45</v>
      </c>
      <c r="D46" t="s">
        <v>77</v>
      </c>
      <c r="E46" t="s">
        <v>205</v>
      </c>
      <c r="F46" t="s">
        <v>78</v>
      </c>
      <c r="G46" s="11">
        <v>22</v>
      </c>
      <c r="H46" s="11" t="str">
        <f t="shared" si="1"/>
        <v xml:space="preserve"> منخفض جدًا (أقل من 25 موظف)</v>
      </c>
      <c r="I46">
        <v>6850000</v>
      </c>
      <c r="J46" t="str">
        <f t="shared" si="2"/>
        <v>استثمار منخفض &lt; 20M</v>
      </c>
      <c r="K46">
        <v>6600000</v>
      </c>
      <c r="L46" t="str">
        <f t="shared" si="3"/>
        <v>منخفضة &lt; 20M</v>
      </c>
      <c r="M46" s="4">
        <v>171250</v>
      </c>
      <c r="N46" s="4" t="str">
        <f t="shared" si="4"/>
        <v>منخفضة &lt; 500K</v>
      </c>
      <c r="O46">
        <v>250000</v>
      </c>
      <c r="P46" t="str">
        <f t="shared" si="5"/>
        <v>منخفض &lt; 1M</v>
      </c>
      <c r="Q46">
        <v>3100000</v>
      </c>
      <c r="R46" s="2">
        <f t="shared" si="6"/>
        <v>3.1</v>
      </c>
      <c r="S46" t="str">
        <f t="shared" si="7"/>
        <v>منخفضة &lt; 10M</v>
      </c>
      <c r="T46">
        <v>1920000</v>
      </c>
      <c r="U46" s="2">
        <f t="shared" si="8"/>
        <v>1.92</v>
      </c>
      <c r="V46" t="str">
        <f t="shared" si="9"/>
        <v>منخفض &lt; 5M</v>
      </c>
      <c r="W46">
        <v>1180000</v>
      </c>
      <c r="X46" s="2">
        <f t="shared" si="10"/>
        <v>1.18</v>
      </c>
      <c r="Y46" t="str">
        <f t="shared" si="11"/>
        <v>منخفضة &lt; 2M</v>
      </c>
      <c r="Z46" s="13">
        <v>0.17199999999999999</v>
      </c>
      <c r="AA46" s="13" t="str">
        <f t="shared" si="12"/>
        <v>منخفض &lt; 15%</v>
      </c>
      <c r="AB46" s="13">
        <v>0.14000000000000001</v>
      </c>
      <c r="AC46" s="13" t="str">
        <f t="shared" si="13"/>
        <v>منخفض &lt; 13%</v>
      </c>
      <c r="AD46">
        <v>6</v>
      </c>
      <c r="AE46" s="11" t="str">
        <f t="shared" si="14"/>
        <v>عائد طويل (5 – 7 سنوات)</v>
      </c>
      <c r="AF46">
        <v>0.39200000000000002</v>
      </c>
      <c r="AG46" t="str">
        <f t="shared" si="15"/>
        <v>منخفض &lt; 40%</v>
      </c>
      <c r="AH46">
        <v>410000</v>
      </c>
      <c r="AI46" s="2">
        <f t="shared" si="16"/>
        <v>0.41</v>
      </c>
      <c r="AJ46" t="str">
        <f t="shared" si="17"/>
        <v>منخفض &lt; 2M</v>
      </c>
      <c r="AK46">
        <v>1660000</v>
      </c>
      <c r="AL46" s="2">
        <f t="shared" si="18"/>
        <v>1.66</v>
      </c>
      <c r="AM46" t="str">
        <f t="shared" si="19"/>
        <v>منخفضة &lt; 2M</v>
      </c>
      <c r="AN46">
        <v>1820000</v>
      </c>
      <c r="AO46" s="2">
        <f t="shared" si="20"/>
        <v>1.82</v>
      </c>
      <c r="AP46" t="str">
        <f t="shared" si="21"/>
        <v>منخفضة جدًا &lt; 2M</v>
      </c>
      <c r="AQ46" s="13">
        <v>0.1</v>
      </c>
      <c r="AR46" s="13" t="str">
        <f t="shared" si="22"/>
        <v>منخفضة &lt; 11%</v>
      </c>
      <c r="AS46" s="13">
        <v>4.0000000000000008E-2</v>
      </c>
      <c r="AT46" s="13" t="str">
        <f t="shared" si="23"/>
        <v>استثمار جيد</v>
      </c>
      <c r="AU46" s="13">
        <v>0.38064516129032261</v>
      </c>
      <c r="AV46" s="13" t="str">
        <f t="shared" si="24"/>
        <v>مرتفع</v>
      </c>
      <c r="AW46">
        <v>1180000</v>
      </c>
      <c r="AX46" s="2">
        <f t="shared" si="25"/>
        <v>1.18</v>
      </c>
      <c r="AY46" t="str">
        <f t="shared" si="26"/>
        <v>منخفض</v>
      </c>
      <c r="AZ46" s="13">
        <v>0.38064516129032261</v>
      </c>
      <c r="BA46" s="13" t="str">
        <f t="shared" si="27"/>
        <v>مرتفع</v>
      </c>
      <c r="BB46" s="13">
        <v>0.53548387096774197</v>
      </c>
      <c r="BC46" s="13" t="str">
        <f t="shared" si="28"/>
        <v>مرتفع</v>
      </c>
      <c r="BD46">
        <v>3</v>
      </c>
      <c r="BE46" t="str">
        <f t="shared" si="29"/>
        <v>إنتاجية متوسطة 3 - 5</v>
      </c>
      <c r="BF46">
        <v>3</v>
      </c>
      <c r="BG46">
        <v>3</v>
      </c>
      <c r="BH46">
        <v>5</v>
      </c>
      <c r="BI46">
        <v>5</v>
      </c>
      <c r="BJ46">
        <v>1</v>
      </c>
      <c r="BK46">
        <v>5</v>
      </c>
      <c r="BL46">
        <v>22</v>
      </c>
      <c r="BM46" t="s">
        <v>82</v>
      </c>
      <c r="BN46" s="2">
        <v>6.85</v>
      </c>
      <c r="BO46" s="14" t="str">
        <f t="shared" si="30"/>
        <v>6.9 Mn</v>
      </c>
      <c r="BP46" s="2">
        <v>6.6</v>
      </c>
      <c r="BQ46" s="14" t="str">
        <f t="shared" si="31"/>
        <v>6.6 Mn</v>
      </c>
      <c r="BR46" s="2">
        <v>0.17125000000000001</v>
      </c>
      <c r="BS46" s="14" t="str">
        <f t="shared" si="32"/>
        <v>171 Thousand</v>
      </c>
      <c r="BT46" s="2">
        <v>0.25</v>
      </c>
      <c r="BU46" s="11" t="str">
        <f t="shared" si="33"/>
        <v>171 Thousand</v>
      </c>
    </row>
    <row r="47" spans="1:73" x14ac:dyDescent="0.35">
      <c r="A47">
        <v>46</v>
      </c>
      <c r="B47" t="s">
        <v>138</v>
      </c>
      <c r="C47" t="str">
        <f t="shared" si="0"/>
        <v>Riyadh - Opportunity 46</v>
      </c>
      <c r="D47" t="s">
        <v>118</v>
      </c>
      <c r="E47" t="s">
        <v>205</v>
      </c>
      <c r="F47" t="s">
        <v>81</v>
      </c>
      <c r="G47" s="11">
        <v>28</v>
      </c>
      <c r="H47" s="11" t="str">
        <f t="shared" si="1"/>
        <v xml:space="preserve"> منخفض (من 25 إلى أقل من 75 موظف)</v>
      </c>
      <c r="I47">
        <v>17200000</v>
      </c>
      <c r="J47" t="str">
        <f t="shared" si="2"/>
        <v>استثمار منخفض &lt; 20M</v>
      </c>
      <c r="K47">
        <v>16800000</v>
      </c>
      <c r="L47" t="str">
        <f t="shared" si="3"/>
        <v>منخفضة &lt; 20M</v>
      </c>
      <c r="M47" s="4">
        <v>430000</v>
      </c>
      <c r="N47" s="4" t="str">
        <f t="shared" si="4"/>
        <v>منخفضة &lt; 500K</v>
      </c>
      <c r="O47">
        <v>400000</v>
      </c>
      <c r="P47" t="str">
        <f t="shared" si="5"/>
        <v>منخفض &lt; 1M</v>
      </c>
      <c r="Q47">
        <v>8200000</v>
      </c>
      <c r="R47" s="2">
        <f t="shared" si="6"/>
        <v>8.1999999999999993</v>
      </c>
      <c r="S47" t="str">
        <f t="shared" si="7"/>
        <v>منخفضة &lt; 10M</v>
      </c>
      <c r="T47">
        <v>4800000</v>
      </c>
      <c r="U47" s="2">
        <f t="shared" si="8"/>
        <v>4.8</v>
      </c>
      <c r="V47" t="str">
        <f t="shared" si="9"/>
        <v>منخفض &lt; 5M</v>
      </c>
      <c r="W47">
        <v>3400000</v>
      </c>
      <c r="X47" s="2">
        <f t="shared" si="10"/>
        <v>3.4</v>
      </c>
      <c r="Y47" t="str">
        <f t="shared" si="11"/>
        <v>متوسطة 2M - 10M</v>
      </c>
      <c r="Z47" s="13">
        <v>0.19800000000000001</v>
      </c>
      <c r="AA47" s="13" t="str">
        <f t="shared" si="12"/>
        <v>منخفض &lt; 15%</v>
      </c>
      <c r="AB47" s="13">
        <v>0.17</v>
      </c>
      <c r="AC47" s="13" t="str">
        <f t="shared" si="13"/>
        <v>منخفض &lt; 13%</v>
      </c>
      <c r="AD47">
        <v>5</v>
      </c>
      <c r="AE47" s="11" t="str">
        <f t="shared" si="14"/>
        <v>عائد طويل (5 – 7 سنوات)</v>
      </c>
      <c r="AF47">
        <v>0.32900000000000001</v>
      </c>
      <c r="AG47" t="str">
        <f t="shared" si="15"/>
        <v>منخفض &lt; 40%</v>
      </c>
      <c r="AH47">
        <v>3700000</v>
      </c>
      <c r="AI47" s="2">
        <f t="shared" si="16"/>
        <v>3.7</v>
      </c>
      <c r="AJ47" t="str">
        <f t="shared" si="17"/>
        <v>متوسط 2M - 10M</v>
      </c>
      <c r="AK47">
        <v>3120000</v>
      </c>
      <c r="AL47" s="2">
        <f t="shared" si="18"/>
        <v>3.12</v>
      </c>
      <c r="AM47" t="str">
        <f t="shared" si="19"/>
        <v>متوسطة 2M - 10M</v>
      </c>
      <c r="AN47">
        <v>3430000</v>
      </c>
      <c r="AO47" s="2">
        <f t="shared" si="20"/>
        <v>3.43</v>
      </c>
      <c r="AP47" t="str">
        <f t="shared" si="21"/>
        <v>متوسطة 2M - 10M</v>
      </c>
      <c r="AQ47" s="13">
        <v>0.12</v>
      </c>
      <c r="AR47" s="13" t="str">
        <f t="shared" si="22"/>
        <v>منخفضة &lt; 11%</v>
      </c>
      <c r="AS47" s="13">
        <v>5.0000000000000017E-2</v>
      </c>
      <c r="AT47" s="13" t="str">
        <f t="shared" si="23"/>
        <v>استثمار جيد</v>
      </c>
      <c r="AU47" s="13">
        <v>0.41463414634146339</v>
      </c>
      <c r="AV47" s="13" t="str">
        <f t="shared" si="24"/>
        <v>مرتفع</v>
      </c>
      <c r="AW47">
        <v>3400000</v>
      </c>
      <c r="AX47" s="2">
        <f t="shared" si="25"/>
        <v>3.4</v>
      </c>
      <c r="AY47" t="str">
        <f t="shared" si="26"/>
        <v>منخفض</v>
      </c>
      <c r="AZ47" s="13">
        <v>0.41463414634146339</v>
      </c>
      <c r="BA47" s="13" t="str">
        <f t="shared" si="27"/>
        <v>مرتفع جدًا</v>
      </c>
      <c r="BB47" s="13">
        <v>0.38048780487804879</v>
      </c>
      <c r="BC47" s="13" t="str">
        <f t="shared" si="28"/>
        <v>معتدل</v>
      </c>
      <c r="BD47">
        <v>2</v>
      </c>
      <c r="BE47" t="str">
        <f t="shared" si="29"/>
        <v>إنتاجية منخفضة ≤ 2</v>
      </c>
      <c r="BF47">
        <v>4</v>
      </c>
      <c r="BG47">
        <v>3</v>
      </c>
      <c r="BH47">
        <v>5</v>
      </c>
      <c r="BI47">
        <v>5</v>
      </c>
      <c r="BJ47">
        <v>1</v>
      </c>
      <c r="BK47">
        <v>4</v>
      </c>
      <c r="BL47">
        <v>22</v>
      </c>
      <c r="BM47" t="s">
        <v>82</v>
      </c>
      <c r="BN47" s="2">
        <v>17.2</v>
      </c>
      <c r="BO47" s="14" t="str">
        <f t="shared" si="30"/>
        <v>17.2 Mn</v>
      </c>
      <c r="BP47" s="2">
        <v>16.8</v>
      </c>
      <c r="BQ47" s="14" t="str">
        <f t="shared" si="31"/>
        <v>16.8 Mn</v>
      </c>
      <c r="BR47" s="2">
        <v>0.43</v>
      </c>
      <c r="BS47" s="14" t="str">
        <f t="shared" si="32"/>
        <v>430 Thousand</v>
      </c>
      <c r="BT47" s="2">
        <v>0.4</v>
      </c>
      <c r="BU47" s="11" t="str">
        <f t="shared" si="33"/>
        <v>430 Thousand</v>
      </c>
    </row>
    <row r="48" spans="1:73" x14ac:dyDescent="0.35">
      <c r="A48">
        <v>47</v>
      </c>
      <c r="B48" t="s">
        <v>139</v>
      </c>
      <c r="C48" t="str">
        <f t="shared" si="0"/>
        <v>Riyadh - Opportunity 47</v>
      </c>
      <c r="D48" t="s">
        <v>109</v>
      </c>
      <c r="E48" t="s">
        <v>205</v>
      </c>
      <c r="F48" t="s">
        <v>78</v>
      </c>
      <c r="G48" s="11">
        <v>20</v>
      </c>
      <c r="H48" s="11" t="str">
        <f t="shared" si="1"/>
        <v xml:space="preserve"> منخفض جدًا (أقل من 25 موظف)</v>
      </c>
      <c r="I48">
        <v>8000000</v>
      </c>
      <c r="J48" t="str">
        <f t="shared" si="2"/>
        <v>استثمار منخفض &lt; 20M</v>
      </c>
      <c r="K48">
        <v>7800000</v>
      </c>
      <c r="L48" t="str">
        <f t="shared" si="3"/>
        <v>منخفضة &lt; 20M</v>
      </c>
      <c r="M48" s="4">
        <v>200000</v>
      </c>
      <c r="N48" s="4" t="str">
        <f t="shared" si="4"/>
        <v>منخفضة &lt; 500K</v>
      </c>
      <c r="O48">
        <v>200000</v>
      </c>
      <c r="P48" t="str">
        <f t="shared" si="5"/>
        <v>منخفض &lt; 1M</v>
      </c>
      <c r="Q48">
        <v>3800000</v>
      </c>
      <c r="R48" s="2">
        <f t="shared" si="6"/>
        <v>3.8</v>
      </c>
      <c r="S48" t="str">
        <f t="shared" si="7"/>
        <v>منخفضة &lt; 10M</v>
      </c>
      <c r="T48">
        <v>2300000</v>
      </c>
      <c r="U48" s="2">
        <f t="shared" si="8"/>
        <v>2.2999999999999998</v>
      </c>
      <c r="V48" t="str">
        <f t="shared" si="9"/>
        <v>منخفض &lt; 5M</v>
      </c>
      <c r="W48">
        <v>1500000</v>
      </c>
      <c r="X48" s="2">
        <f t="shared" si="10"/>
        <v>1.5</v>
      </c>
      <c r="Y48" t="str">
        <f t="shared" si="11"/>
        <v>منخفضة &lt; 2M</v>
      </c>
      <c r="Z48" s="13">
        <v>0.188</v>
      </c>
      <c r="AA48" s="13" t="str">
        <f t="shared" si="12"/>
        <v>منخفض &lt; 15%</v>
      </c>
      <c r="AB48" s="13">
        <v>0.16</v>
      </c>
      <c r="AC48" s="13" t="str">
        <f t="shared" si="13"/>
        <v>منخفض &lt; 13%</v>
      </c>
      <c r="AD48">
        <v>5.7</v>
      </c>
      <c r="AE48" s="11" t="str">
        <f t="shared" si="14"/>
        <v>عائد طويل (5 – 7 سنوات)</v>
      </c>
      <c r="AF48">
        <v>0.38200000000000001</v>
      </c>
      <c r="AG48" t="str">
        <f t="shared" si="15"/>
        <v>منخفض &lt; 40%</v>
      </c>
      <c r="AH48">
        <v>510000</v>
      </c>
      <c r="AI48" s="2">
        <f t="shared" si="16"/>
        <v>0.51</v>
      </c>
      <c r="AJ48" t="str">
        <f t="shared" si="17"/>
        <v>منخفض &lt; 2M</v>
      </c>
      <c r="AK48">
        <v>1860000</v>
      </c>
      <c r="AL48" s="2">
        <f t="shared" si="18"/>
        <v>1.86</v>
      </c>
      <c r="AM48" t="str">
        <f t="shared" si="19"/>
        <v>منخفضة &lt; 2M</v>
      </c>
      <c r="AN48">
        <v>2080000</v>
      </c>
      <c r="AO48" s="2">
        <f t="shared" si="20"/>
        <v>2.08</v>
      </c>
      <c r="AP48" t="str">
        <f t="shared" si="21"/>
        <v>متوسطة 2M - 10M</v>
      </c>
      <c r="AQ48" s="13">
        <v>0.1</v>
      </c>
      <c r="AR48" s="13" t="str">
        <f t="shared" si="22"/>
        <v>منخفضة &lt; 11%</v>
      </c>
      <c r="AS48" s="13">
        <v>0.06</v>
      </c>
      <c r="AT48" s="13" t="str">
        <f t="shared" si="23"/>
        <v>استثمار جيد</v>
      </c>
      <c r="AU48" s="13">
        <v>0.39473684210526322</v>
      </c>
      <c r="AV48" s="13" t="str">
        <f t="shared" si="24"/>
        <v>مرتفع</v>
      </c>
      <c r="AW48">
        <v>1500000</v>
      </c>
      <c r="AX48" s="2">
        <f t="shared" si="25"/>
        <v>1.5</v>
      </c>
      <c r="AY48" t="str">
        <f t="shared" si="26"/>
        <v>منخفض</v>
      </c>
      <c r="AZ48" s="13">
        <v>0.39473684210526322</v>
      </c>
      <c r="BA48" s="13" t="str">
        <f t="shared" si="27"/>
        <v>مرتفع</v>
      </c>
      <c r="BB48" s="13">
        <v>0.48947368421052628</v>
      </c>
      <c r="BC48" s="13" t="str">
        <f t="shared" si="28"/>
        <v>مرتفع</v>
      </c>
      <c r="BD48">
        <v>2</v>
      </c>
      <c r="BE48" t="str">
        <f t="shared" si="29"/>
        <v>إنتاجية منخفضة ≤ 2</v>
      </c>
      <c r="BF48">
        <v>4</v>
      </c>
      <c r="BG48">
        <v>3</v>
      </c>
      <c r="BH48">
        <v>5</v>
      </c>
      <c r="BI48">
        <v>5</v>
      </c>
      <c r="BJ48">
        <v>1</v>
      </c>
      <c r="BK48">
        <v>5</v>
      </c>
      <c r="BL48">
        <v>23</v>
      </c>
      <c r="BM48" t="s">
        <v>82</v>
      </c>
      <c r="BN48" s="2">
        <v>8</v>
      </c>
      <c r="BO48" s="14" t="str">
        <f t="shared" si="30"/>
        <v>8. Mn</v>
      </c>
      <c r="BP48" s="2">
        <v>7.8</v>
      </c>
      <c r="BQ48" s="14" t="str">
        <f t="shared" si="31"/>
        <v>7.8 Mn</v>
      </c>
      <c r="BR48" s="2">
        <v>0.2</v>
      </c>
      <c r="BS48" s="14" t="str">
        <f t="shared" si="32"/>
        <v>200 Thousand</v>
      </c>
      <c r="BT48" s="2">
        <v>0.2</v>
      </c>
      <c r="BU48" s="11" t="str">
        <f t="shared" si="33"/>
        <v>200 Thousand</v>
      </c>
    </row>
    <row r="49" spans="1:73" x14ac:dyDescent="0.35">
      <c r="A49">
        <v>48</v>
      </c>
      <c r="B49" t="s">
        <v>140</v>
      </c>
      <c r="C49" t="str">
        <f t="shared" si="0"/>
        <v>Riyadh - Opportunity 48</v>
      </c>
      <c r="D49" t="s">
        <v>105</v>
      </c>
      <c r="E49" t="s">
        <v>205</v>
      </c>
      <c r="F49" t="s">
        <v>110</v>
      </c>
      <c r="G49" s="11">
        <v>90</v>
      </c>
      <c r="H49" s="11" t="str">
        <f t="shared" si="1"/>
        <v xml:space="preserve"> متوسط (من 75 إلى أقل من 150 موظف)</v>
      </c>
      <c r="I49">
        <v>87000000</v>
      </c>
      <c r="J49" t="str">
        <f t="shared" si="2"/>
        <v>استثمار متوسط 20M - 100M</v>
      </c>
      <c r="K49">
        <v>85000000</v>
      </c>
      <c r="L49" t="str">
        <f t="shared" si="3"/>
        <v>متوسطة 20M - 100M</v>
      </c>
      <c r="M49" s="4">
        <v>2175000</v>
      </c>
      <c r="N49" s="4" t="str">
        <f t="shared" si="4"/>
        <v>مرتفعة ≥ 2M</v>
      </c>
      <c r="O49">
        <v>2000000</v>
      </c>
      <c r="P49" t="str">
        <f t="shared" si="5"/>
        <v>متوسط 1M - 10M</v>
      </c>
      <c r="Q49">
        <v>40000000</v>
      </c>
      <c r="R49" s="2">
        <f t="shared" si="6"/>
        <v>40</v>
      </c>
      <c r="S49" t="str">
        <f t="shared" si="7"/>
        <v>متوسطة 10M - 50M</v>
      </c>
      <c r="T49">
        <v>25000000</v>
      </c>
      <c r="U49" s="2">
        <f t="shared" si="8"/>
        <v>25</v>
      </c>
      <c r="V49" t="str">
        <f t="shared" si="9"/>
        <v>مرتفع 20M - 100M</v>
      </c>
      <c r="W49">
        <v>15000000</v>
      </c>
      <c r="X49" s="2">
        <f t="shared" si="10"/>
        <v>15</v>
      </c>
      <c r="Y49" t="str">
        <f t="shared" si="11"/>
        <v>مرتفعة 10M - 30M</v>
      </c>
      <c r="Z49" s="13">
        <v>0.17199999999999999</v>
      </c>
      <c r="AA49" s="13" t="str">
        <f t="shared" si="12"/>
        <v>منخفض &lt; 15%</v>
      </c>
      <c r="AB49" s="13">
        <v>0.15</v>
      </c>
      <c r="AC49" s="13" t="str">
        <f t="shared" si="13"/>
        <v>منخفض &lt; 13%</v>
      </c>
      <c r="AD49">
        <v>5.9</v>
      </c>
      <c r="AE49" s="11" t="str">
        <f t="shared" si="14"/>
        <v>عائد طويل (5 – 7 سنوات)</v>
      </c>
      <c r="AF49">
        <v>0.33400000000000002</v>
      </c>
      <c r="AG49" t="str">
        <f t="shared" si="15"/>
        <v>منخفض &lt; 40%</v>
      </c>
      <c r="AH49">
        <v>6700000</v>
      </c>
      <c r="AI49" s="2">
        <f t="shared" si="16"/>
        <v>6.7</v>
      </c>
      <c r="AJ49" t="str">
        <f t="shared" si="17"/>
        <v>متوسط 2M - 10M</v>
      </c>
      <c r="AK49">
        <v>14200000</v>
      </c>
      <c r="AL49" s="2">
        <f t="shared" si="18"/>
        <v>14.2</v>
      </c>
      <c r="AM49" t="str">
        <f t="shared" si="19"/>
        <v>مرتفعة 10M - 30M</v>
      </c>
      <c r="AN49">
        <v>15800000</v>
      </c>
      <c r="AO49" s="2">
        <f t="shared" si="20"/>
        <v>15.8</v>
      </c>
      <c r="AP49" t="str">
        <f t="shared" si="21"/>
        <v>مرتفعة 10M - 30M</v>
      </c>
      <c r="AQ49" s="13">
        <v>0.13</v>
      </c>
      <c r="AR49" s="13" t="str">
        <f t="shared" si="22"/>
        <v>منخفضة &lt; 11%</v>
      </c>
      <c r="AS49" s="13">
        <v>1.999999999999999E-2</v>
      </c>
      <c r="AT49" s="13" t="str">
        <f t="shared" si="23"/>
        <v>استثمار جيد</v>
      </c>
      <c r="AU49" s="13">
        <v>0.375</v>
      </c>
      <c r="AV49" s="13" t="str">
        <f t="shared" si="24"/>
        <v>مرتفع</v>
      </c>
      <c r="AW49">
        <v>15000000</v>
      </c>
      <c r="AX49" s="2">
        <f t="shared" si="25"/>
        <v>15</v>
      </c>
      <c r="AY49" t="str">
        <f t="shared" si="26"/>
        <v>مرتفع</v>
      </c>
      <c r="AZ49" s="13">
        <v>0.375</v>
      </c>
      <c r="BA49" s="13" t="str">
        <f t="shared" si="27"/>
        <v>مرتفع</v>
      </c>
      <c r="BB49" s="13">
        <v>0.35499999999999998</v>
      </c>
      <c r="BC49" s="13" t="str">
        <f t="shared" si="28"/>
        <v>معتدل</v>
      </c>
      <c r="BD49">
        <v>1</v>
      </c>
      <c r="BE49" t="str">
        <f t="shared" si="29"/>
        <v>إنتاجية منخفضة ≤ 2</v>
      </c>
      <c r="BF49">
        <v>3</v>
      </c>
      <c r="BG49">
        <v>3</v>
      </c>
      <c r="BH49">
        <v>5</v>
      </c>
      <c r="BI49">
        <v>5</v>
      </c>
      <c r="BJ49">
        <v>1</v>
      </c>
      <c r="BK49">
        <v>4</v>
      </c>
      <c r="BL49">
        <v>21</v>
      </c>
      <c r="BM49" t="s">
        <v>82</v>
      </c>
      <c r="BN49" s="2">
        <v>87</v>
      </c>
      <c r="BO49" s="14" t="str">
        <f t="shared" si="30"/>
        <v>87. Mn</v>
      </c>
      <c r="BP49" s="2">
        <v>85</v>
      </c>
      <c r="BQ49" s="14" t="str">
        <f t="shared" si="31"/>
        <v>85. Mn</v>
      </c>
      <c r="BR49" s="2">
        <v>2.1749999999999998</v>
      </c>
      <c r="BS49" s="14" t="str">
        <f t="shared" si="32"/>
        <v>2.2 Mn</v>
      </c>
      <c r="BT49" s="2">
        <v>2</v>
      </c>
      <c r="BU49" s="11" t="str">
        <f t="shared" si="33"/>
        <v>2.2 Mn</v>
      </c>
    </row>
    <row r="50" spans="1:73" x14ac:dyDescent="0.35">
      <c r="A50">
        <v>49</v>
      </c>
      <c r="B50" t="s">
        <v>141</v>
      </c>
      <c r="C50" t="str">
        <f t="shared" si="0"/>
        <v>Al Kharj - Opportunity 49</v>
      </c>
      <c r="D50" t="s">
        <v>115</v>
      </c>
      <c r="E50" t="s">
        <v>90</v>
      </c>
      <c r="F50" t="s">
        <v>81</v>
      </c>
      <c r="G50" s="11">
        <v>36</v>
      </c>
      <c r="H50" s="11" t="str">
        <f t="shared" si="1"/>
        <v xml:space="preserve"> منخفض (من 25 إلى أقل من 75 موظف)</v>
      </c>
      <c r="I50">
        <v>24800000</v>
      </c>
      <c r="J50" t="str">
        <f t="shared" si="2"/>
        <v>استثمار متوسط 20M - 100M</v>
      </c>
      <c r="K50">
        <v>24200000</v>
      </c>
      <c r="L50" t="str">
        <f t="shared" si="3"/>
        <v>متوسطة 20M - 100M</v>
      </c>
      <c r="M50" s="4">
        <v>620000</v>
      </c>
      <c r="N50" s="4" t="str">
        <f t="shared" si="4"/>
        <v>متوسطة 500K - 2M</v>
      </c>
      <c r="O50">
        <v>600000</v>
      </c>
      <c r="P50" t="str">
        <f t="shared" si="5"/>
        <v>منخفض &lt; 1M</v>
      </c>
      <c r="Q50">
        <v>11500000</v>
      </c>
      <c r="R50" s="2">
        <f t="shared" si="6"/>
        <v>11.5</v>
      </c>
      <c r="S50" t="str">
        <f t="shared" si="7"/>
        <v>متوسطة 10M - 50M</v>
      </c>
      <c r="T50">
        <v>7000000</v>
      </c>
      <c r="U50" s="2">
        <f t="shared" si="8"/>
        <v>7</v>
      </c>
      <c r="V50" t="str">
        <f t="shared" si="9"/>
        <v>متوسط 5M - 20M</v>
      </c>
      <c r="W50">
        <v>4500000</v>
      </c>
      <c r="X50" s="2">
        <f t="shared" si="10"/>
        <v>4.5</v>
      </c>
      <c r="Y50" t="str">
        <f t="shared" si="11"/>
        <v>متوسطة 2M - 10M</v>
      </c>
      <c r="Z50" s="13">
        <v>0.18099999999999999</v>
      </c>
      <c r="AA50" s="13" t="str">
        <f t="shared" si="12"/>
        <v>منخفض &lt; 15%</v>
      </c>
      <c r="AB50" s="13">
        <v>0.16</v>
      </c>
      <c r="AC50" s="13" t="str">
        <f t="shared" si="13"/>
        <v>منخفض &lt; 13%</v>
      </c>
      <c r="AD50">
        <v>5.4</v>
      </c>
      <c r="AE50" s="11" t="str">
        <f t="shared" si="14"/>
        <v>عائد طويل (5 – 7 سنوات)</v>
      </c>
      <c r="AF50">
        <v>0.34799999999999998</v>
      </c>
      <c r="AG50" t="str">
        <f t="shared" si="15"/>
        <v>منخفض &lt; 40%</v>
      </c>
      <c r="AH50">
        <v>5800000</v>
      </c>
      <c r="AI50" s="2">
        <f t="shared" si="16"/>
        <v>5.8</v>
      </c>
      <c r="AJ50" t="str">
        <f t="shared" si="17"/>
        <v>متوسط 2M - 10M</v>
      </c>
      <c r="AK50">
        <v>4720000</v>
      </c>
      <c r="AL50" s="2">
        <f t="shared" si="18"/>
        <v>4.72</v>
      </c>
      <c r="AM50" t="str">
        <f t="shared" si="19"/>
        <v>متوسطة 2M - 10M</v>
      </c>
      <c r="AN50">
        <v>5250000</v>
      </c>
      <c r="AO50" s="2">
        <f t="shared" si="20"/>
        <v>5.25</v>
      </c>
      <c r="AP50" t="str">
        <f t="shared" si="21"/>
        <v>متوسطة 2M - 10M</v>
      </c>
      <c r="AQ50" s="13">
        <v>0.12</v>
      </c>
      <c r="AR50" s="13" t="str">
        <f t="shared" si="22"/>
        <v>منخفضة &lt; 11%</v>
      </c>
      <c r="AS50" s="13">
        <v>4.0000000000000008E-2</v>
      </c>
      <c r="AT50" s="13" t="str">
        <f t="shared" si="23"/>
        <v>استثمار جيد</v>
      </c>
      <c r="AU50" s="13">
        <v>0.39130434782608697</v>
      </c>
      <c r="AV50" s="13" t="str">
        <f t="shared" si="24"/>
        <v>مرتفع</v>
      </c>
      <c r="AW50">
        <v>4500000</v>
      </c>
      <c r="AX50" s="2">
        <f t="shared" si="25"/>
        <v>4.5</v>
      </c>
      <c r="AY50" t="str">
        <f t="shared" si="26"/>
        <v>منخفض</v>
      </c>
      <c r="AZ50" s="13">
        <v>0.39130434782608697</v>
      </c>
      <c r="BA50" s="13" t="str">
        <f t="shared" si="27"/>
        <v>مرتفع</v>
      </c>
      <c r="BB50" s="13">
        <v>0.41043478260869559</v>
      </c>
      <c r="BC50" s="13" t="str">
        <f t="shared" si="28"/>
        <v>مرتفع</v>
      </c>
      <c r="BD50">
        <v>1</v>
      </c>
      <c r="BE50" t="str">
        <f t="shared" si="29"/>
        <v>إنتاجية منخفضة ≤ 2</v>
      </c>
      <c r="BF50">
        <v>4</v>
      </c>
      <c r="BG50">
        <v>3</v>
      </c>
      <c r="BH50">
        <v>5</v>
      </c>
      <c r="BI50">
        <v>5</v>
      </c>
      <c r="BJ50">
        <v>1</v>
      </c>
      <c r="BK50">
        <v>5</v>
      </c>
      <c r="BL50">
        <v>23</v>
      </c>
      <c r="BM50" t="s">
        <v>82</v>
      </c>
      <c r="BN50" s="2">
        <v>24.8</v>
      </c>
      <c r="BO50" s="14" t="str">
        <f t="shared" si="30"/>
        <v>24.8 Mn</v>
      </c>
      <c r="BP50" s="2">
        <v>24.2</v>
      </c>
      <c r="BQ50" s="14" t="str">
        <f t="shared" si="31"/>
        <v>24.2 Mn</v>
      </c>
      <c r="BR50" s="2">
        <v>0.62</v>
      </c>
      <c r="BS50" s="14" t="str">
        <f t="shared" si="32"/>
        <v>620 Thousand</v>
      </c>
      <c r="BT50" s="2">
        <v>0.6</v>
      </c>
      <c r="BU50" s="11" t="str">
        <f t="shared" si="33"/>
        <v>620 Thousand</v>
      </c>
    </row>
    <row r="51" spans="1:73" x14ac:dyDescent="0.35">
      <c r="A51">
        <v>50</v>
      </c>
      <c r="B51" t="s">
        <v>142</v>
      </c>
      <c r="C51" t="str">
        <f t="shared" si="0"/>
        <v>Riyadh - Opportunity 50</v>
      </c>
      <c r="D51" t="s">
        <v>107</v>
      </c>
      <c r="E51" t="s">
        <v>205</v>
      </c>
      <c r="F51" t="s">
        <v>81</v>
      </c>
      <c r="G51" s="11">
        <v>32</v>
      </c>
      <c r="H51" s="11" t="str">
        <f t="shared" si="1"/>
        <v xml:space="preserve"> منخفض (من 25 إلى أقل من 75 موظف)</v>
      </c>
      <c r="I51">
        <v>20800000</v>
      </c>
      <c r="J51" t="str">
        <f t="shared" si="2"/>
        <v>استثمار متوسط 20M - 100M</v>
      </c>
      <c r="K51">
        <v>20300000</v>
      </c>
      <c r="L51" t="str">
        <f t="shared" si="3"/>
        <v>متوسطة 20M - 100M</v>
      </c>
      <c r="M51" s="4">
        <v>520000</v>
      </c>
      <c r="N51" s="4" t="str">
        <f t="shared" si="4"/>
        <v>متوسطة 500K - 2M</v>
      </c>
      <c r="O51">
        <v>500000</v>
      </c>
      <c r="P51" t="str">
        <f t="shared" si="5"/>
        <v>منخفض &lt; 1M</v>
      </c>
      <c r="Q51">
        <v>9600000</v>
      </c>
      <c r="R51" s="2">
        <f t="shared" si="6"/>
        <v>9.6</v>
      </c>
      <c r="S51" t="str">
        <f t="shared" si="7"/>
        <v>منخفضة &lt; 10M</v>
      </c>
      <c r="T51">
        <v>5800000</v>
      </c>
      <c r="U51" s="2">
        <f t="shared" si="8"/>
        <v>5.8</v>
      </c>
      <c r="V51" t="str">
        <f t="shared" si="9"/>
        <v>متوسط 5M - 20M</v>
      </c>
      <c r="W51">
        <v>3800000</v>
      </c>
      <c r="X51" s="2">
        <f t="shared" si="10"/>
        <v>3.8</v>
      </c>
      <c r="Y51" t="str">
        <f t="shared" si="11"/>
        <v>متوسطة 2M - 10M</v>
      </c>
      <c r="Z51" s="13">
        <v>0.183</v>
      </c>
      <c r="AA51" s="13" t="str">
        <f t="shared" si="12"/>
        <v>منخفض &lt; 15%</v>
      </c>
      <c r="AB51" s="13">
        <v>0.16</v>
      </c>
      <c r="AC51" s="13" t="str">
        <f t="shared" si="13"/>
        <v>منخفض &lt; 13%</v>
      </c>
      <c r="AD51">
        <v>5.5</v>
      </c>
      <c r="AE51" s="11" t="str">
        <f t="shared" si="14"/>
        <v>عائد طويل (5 – 7 سنوات)</v>
      </c>
      <c r="AF51">
        <v>0.33600000000000002</v>
      </c>
      <c r="AG51" t="str">
        <f t="shared" si="15"/>
        <v>منخفض &lt; 40%</v>
      </c>
      <c r="AH51">
        <v>5400000</v>
      </c>
      <c r="AI51" s="2">
        <f t="shared" si="16"/>
        <v>5.4</v>
      </c>
      <c r="AJ51" t="str">
        <f t="shared" si="17"/>
        <v>متوسط 2M - 10M</v>
      </c>
      <c r="AK51">
        <v>4700000</v>
      </c>
      <c r="AL51" s="2">
        <f t="shared" si="18"/>
        <v>4.7</v>
      </c>
      <c r="AM51" t="str">
        <f t="shared" si="19"/>
        <v>متوسطة 2M - 10M</v>
      </c>
      <c r="AN51">
        <v>5200000</v>
      </c>
      <c r="AO51" s="2">
        <f t="shared" si="20"/>
        <v>5.2</v>
      </c>
      <c r="AP51" t="str">
        <f t="shared" si="21"/>
        <v>متوسطة 2M - 10M</v>
      </c>
      <c r="AQ51" s="13">
        <v>0.12</v>
      </c>
      <c r="AR51" s="13" t="str">
        <f t="shared" si="22"/>
        <v>منخفضة &lt; 11%</v>
      </c>
      <c r="AS51" s="13">
        <v>4.0000000000000008E-2</v>
      </c>
      <c r="AT51" s="13" t="str">
        <f t="shared" si="23"/>
        <v>استثمار جيد</v>
      </c>
      <c r="AU51" s="13">
        <v>0.39583333333333331</v>
      </c>
      <c r="AV51" s="13" t="str">
        <f t="shared" si="24"/>
        <v>مرتفع</v>
      </c>
      <c r="AW51">
        <v>3800000</v>
      </c>
      <c r="AX51" s="2">
        <f t="shared" si="25"/>
        <v>3.8</v>
      </c>
      <c r="AY51" t="str">
        <f t="shared" si="26"/>
        <v>منخفض</v>
      </c>
      <c r="AZ51" s="13">
        <v>0.39583333333333331</v>
      </c>
      <c r="BA51" s="13" t="str">
        <f t="shared" si="27"/>
        <v>مرتفع</v>
      </c>
      <c r="BB51" s="13">
        <v>0.48958333333333331</v>
      </c>
      <c r="BC51" s="13" t="str">
        <f t="shared" si="28"/>
        <v>مرتفع</v>
      </c>
      <c r="BD51">
        <v>2</v>
      </c>
      <c r="BE51" t="str">
        <f t="shared" si="29"/>
        <v>إنتاجية منخفضة ≤ 2</v>
      </c>
      <c r="BF51">
        <v>4</v>
      </c>
      <c r="BG51">
        <v>3</v>
      </c>
      <c r="BH51">
        <v>5</v>
      </c>
      <c r="BI51">
        <v>5</v>
      </c>
      <c r="BJ51">
        <v>1</v>
      </c>
      <c r="BK51">
        <v>5</v>
      </c>
      <c r="BL51">
        <v>23</v>
      </c>
      <c r="BM51" t="s">
        <v>82</v>
      </c>
      <c r="BN51" s="2">
        <v>20.8</v>
      </c>
      <c r="BO51" s="14" t="str">
        <f t="shared" si="30"/>
        <v>20.8 Mn</v>
      </c>
      <c r="BP51" s="2">
        <v>20.3</v>
      </c>
      <c r="BQ51" s="14" t="str">
        <f t="shared" si="31"/>
        <v>20.3 Mn</v>
      </c>
      <c r="BR51" s="2">
        <v>0.52</v>
      </c>
      <c r="BS51" s="14" t="str">
        <f t="shared" si="32"/>
        <v>520 Thousand</v>
      </c>
      <c r="BT51" s="2">
        <v>0.5</v>
      </c>
      <c r="BU51" s="11" t="str">
        <f t="shared" si="33"/>
        <v>520 Thousand</v>
      </c>
    </row>
    <row r="52" spans="1:73" x14ac:dyDescent="0.35">
      <c r="A52">
        <v>51</v>
      </c>
      <c r="B52" t="s">
        <v>143</v>
      </c>
      <c r="C52" t="str">
        <f t="shared" si="0"/>
        <v>Riyadh - Opportunity 51</v>
      </c>
      <c r="D52" t="s">
        <v>105</v>
      </c>
      <c r="E52" t="s">
        <v>205</v>
      </c>
      <c r="F52" t="s">
        <v>81</v>
      </c>
      <c r="G52" s="11">
        <v>112</v>
      </c>
      <c r="H52" s="11" t="str">
        <f t="shared" si="1"/>
        <v xml:space="preserve"> متوسط (من 75 إلى أقل من 150 موظف)</v>
      </c>
      <c r="I52">
        <v>163923451</v>
      </c>
      <c r="J52" t="str">
        <f t="shared" si="2"/>
        <v>استثمار مرتفع ≥ 100M</v>
      </c>
      <c r="K52">
        <v>139098400</v>
      </c>
      <c r="L52" t="str">
        <f t="shared" si="3"/>
        <v>مرتفعة ≥ 100M</v>
      </c>
      <c r="M52" s="4">
        <v>6723050</v>
      </c>
      <c r="N52" s="4" t="str">
        <f t="shared" si="4"/>
        <v>مرتفعة ≥ 2M</v>
      </c>
      <c r="O52">
        <v>18102001</v>
      </c>
      <c r="P52" t="str">
        <f t="shared" si="5"/>
        <v>مرتفع ≥ 10M</v>
      </c>
      <c r="Q52">
        <v>166175000</v>
      </c>
      <c r="R52" s="2">
        <f t="shared" si="6"/>
        <v>166.17500000000001</v>
      </c>
      <c r="S52" t="str">
        <f t="shared" si="7"/>
        <v>ضخمة ≥ 100M</v>
      </c>
      <c r="T52">
        <v>136450321</v>
      </c>
      <c r="U52" s="2">
        <f t="shared" si="8"/>
        <v>136.450321</v>
      </c>
      <c r="V52" t="str">
        <f t="shared" si="9"/>
        <v>ضخم ≥ 100M</v>
      </c>
      <c r="W52">
        <v>29724679</v>
      </c>
      <c r="X52" s="2">
        <f t="shared" si="10"/>
        <v>29.724678999999998</v>
      </c>
      <c r="Y52" t="str">
        <f t="shared" si="11"/>
        <v>مرتفعة 10M - 30M</v>
      </c>
      <c r="Z52" s="13">
        <v>0.18099999999999999</v>
      </c>
      <c r="AA52" s="13" t="str">
        <f t="shared" si="12"/>
        <v>منخفض &lt; 15%</v>
      </c>
      <c r="AB52" s="13">
        <v>0.19</v>
      </c>
      <c r="AC52" s="13" t="str">
        <f t="shared" si="13"/>
        <v>منخفض &lt; 13%</v>
      </c>
      <c r="AD52">
        <v>4</v>
      </c>
      <c r="AE52" s="11" t="str">
        <f t="shared" si="14"/>
        <v>عائد متوسط (3 – &lt;5 سنوات)</v>
      </c>
      <c r="AF52">
        <v>0.33900000000000002</v>
      </c>
      <c r="AG52" t="str">
        <f t="shared" si="15"/>
        <v>منخفض &lt; 40%</v>
      </c>
      <c r="AH52">
        <v>74105004</v>
      </c>
      <c r="AI52" s="2">
        <f t="shared" si="16"/>
        <v>74.105003999999994</v>
      </c>
      <c r="AJ52" t="str">
        <f t="shared" si="17"/>
        <v>ممتاز ≥ 30M</v>
      </c>
      <c r="AK52">
        <v>45444370</v>
      </c>
      <c r="AL52" s="2">
        <f t="shared" si="18"/>
        <v>45.444369999999999</v>
      </c>
      <c r="AM52" t="str">
        <f t="shared" si="19"/>
        <v>عالية جدًا ≥ 30M</v>
      </c>
      <c r="AN52">
        <v>56767990</v>
      </c>
      <c r="AO52" s="2">
        <f t="shared" si="20"/>
        <v>56.767989999999998</v>
      </c>
      <c r="AP52" t="str">
        <f t="shared" si="21"/>
        <v>عالية جدًا ≥ 30M</v>
      </c>
      <c r="AQ52" s="13">
        <v>0.12</v>
      </c>
      <c r="AR52" s="13" t="str">
        <f t="shared" si="22"/>
        <v>منخفضة &lt; 11%</v>
      </c>
      <c r="AS52" s="13">
        <v>7.0000000000000007E-2</v>
      </c>
      <c r="AT52" s="13" t="str">
        <f t="shared" si="23"/>
        <v>استثمار جيد</v>
      </c>
      <c r="AU52" s="13">
        <v>0.17887575748457951</v>
      </c>
      <c r="AV52" s="13" t="str">
        <f t="shared" si="24"/>
        <v>متوسط</v>
      </c>
      <c r="AW52">
        <v>29724679</v>
      </c>
      <c r="AX52" s="2">
        <f t="shared" si="25"/>
        <v>29.724678999999998</v>
      </c>
      <c r="AY52" t="str">
        <f t="shared" si="26"/>
        <v>مرتفع</v>
      </c>
      <c r="AZ52" s="13">
        <v>0.17887575748457951</v>
      </c>
      <c r="BA52" s="13" t="str">
        <f t="shared" si="27"/>
        <v>منخفض</v>
      </c>
      <c r="BB52" s="13">
        <v>0.27347296524747999</v>
      </c>
      <c r="BC52" s="13" t="str">
        <f t="shared" si="28"/>
        <v>معتدل</v>
      </c>
      <c r="BD52">
        <v>1</v>
      </c>
      <c r="BE52" t="str">
        <f t="shared" si="29"/>
        <v>إنتاجية منخفضة ≤ 2</v>
      </c>
      <c r="BF52">
        <v>4</v>
      </c>
      <c r="BG52">
        <v>4</v>
      </c>
      <c r="BH52">
        <v>4</v>
      </c>
      <c r="BI52">
        <v>4</v>
      </c>
      <c r="BJ52">
        <v>1</v>
      </c>
      <c r="BK52">
        <v>3</v>
      </c>
      <c r="BL52">
        <v>20</v>
      </c>
      <c r="BM52" t="s">
        <v>82</v>
      </c>
      <c r="BN52" s="2">
        <v>163.923451</v>
      </c>
      <c r="BO52" s="14" t="str">
        <f t="shared" si="30"/>
        <v>163.9 Mn</v>
      </c>
      <c r="BP52" s="2">
        <v>139.0984</v>
      </c>
      <c r="BQ52" s="14" t="str">
        <f t="shared" si="31"/>
        <v>139.1 Mn</v>
      </c>
      <c r="BR52" s="2">
        <v>6.7230499999999997</v>
      </c>
      <c r="BS52" s="14" t="str">
        <f t="shared" si="32"/>
        <v>6.7 Mn</v>
      </c>
      <c r="BT52" s="2">
        <v>18.102001000000001</v>
      </c>
      <c r="BU52" s="11" t="str">
        <f t="shared" si="33"/>
        <v>6.7 Mn</v>
      </c>
    </row>
    <row r="53" spans="1:73" x14ac:dyDescent="0.35">
      <c r="A53">
        <v>52</v>
      </c>
      <c r="B53" t="s">
        <v>144</v>
      </c>
      <c r="C53" t="str">
        <f t="shared" si="0"/>
        <v>Riyadh - Opportunity 52</v>
      </c>
      <c r="D53" t="s">
        <v>105</v>
      </c>
      <c r="E53" t="s">
        <v>205</v>
      </c>
      <c r="F53" t="s">
        <v>78</v>
      </c>
      <c r="G53" s="11">
        <v>29</v>
      </c>
      <c r="H53" s="11" t="str">
        <f t="shared" si="1"/>
        <v xml:space="preserve"> منخفض (من 25 إلى أقل من 75 موظف)</v>
      </c>
      <c r="I53">
        <v>8931424</v>
      </c>
      <c r="J53" t="str">
        <f t="shared" si="2"/>
        <v>استثمار منخفض &lt; 20M</v>
      </c>
      <c r="K53">
        <v>7410800</v>
      </c>
      <c r="L53" t="str">
        <f t="shared" si="3"/>
        <v>منخفضة &lt; 20M</v>
      </c>
      <c r="M53" s="4">
        <v>210000</v>
      </c>
      <c r="N53" s="4" t="str">
        <f t="shared" si="4"/>
        <v>منخفضة &lt; 500K</v>
      </c>
      <c r="O53">
        <v>1310624</v>
      </c>
      <c r="P53" t="str">
        <f t="shared" si="5"/>
        <v>متوسط 1M - 10M</v>
      </c>
      <c r="Q53">
        <v>7261500</v>
      </c>
      <c r="R53" s="2">
        <f t="shared" si="6"/>
        <v>7.2614999999999998</v>
      </c>
      <c r="S53" t="str">
        <f t="shared" si="7"/>
        <v>منخفضة &lt; 10M</v>
      </c>
      <c r="T53">
        <v>5470256</v>
      </c>
      <c r="U53" s="2">
        <f t="shared" si="8"/>
        <v>5.470256</v>
      </c>
      <c r="V53" t="str">
        <f t="shared" si="9"/>
        <v>متوسط 5M - 20M</v>
      </c>
      <c r="W53">
        <v>1791244</v>
      </c>
      <c r="X53" s="2">
        <f t="shared" si="10"/>
        <v>1.7912440000000001</v>
      </c>
      <c r="Y53" t="str">
        <f t="shared" si="11"/>
        <v>منخفضة &lt; 2M</v>
      </c>
      <c r="Z53" s="13">
        <v>0.20100000000000001</v>
      </c>
      <c r="AA53" s="13" t="str">
        <f t="shared" si="12"/>
        <v>منخفض &lt; 15%</v>
      </c>
      <c r="AB53" s="13">
        <v>0.23</v>
      </c>
      <c r="AC53" s="13" t="str">
        <f t="shared" si="13"/>
        <v>منخفض &lt; 13%</v>
      </c>
      <c r="AD53">
        <v>3.4</v>
      </c>
      <c r="AE53" s="11" t="str">
        <f t="shared" si="14"/>
        <v>عائد متوسط (3 – &lt;5 سنوات)</v>
      </c>
      <c r="AF53">
        <v>0.55300000000000005</v>
      </c>
      <c r="AG53" t="str">
        <f t="shared" si="15"/>
        <v>متوسط 40% - 60%</v>
      </c>
      <c r="AH53">
        <v>5763423</v>
      </c>
      <c r="AI53" s="2">
        <f t="shared" si="16"/>
        <v>5.7634230000000004</v>
      </c>
      <c r="AJ53" t="str">
        <f t="shared" si="17"/>
        <v>متوسط 2M - 10M</v>
      </c>
      <c r="AK53">
        <v>3783976</v>
      </c>
      <c r="AL53" s="2">
        <f t="shared" si="18"/>
        <v>3.783976</v>
      </c>
      <c r="AM53" t="str">
        <f t="shared" si="19"/>
        <v>متوسطة 2M - 10M</v>
      </c>
      <c r="AN53">
        <v>4597506</v>
      </c>
      <c r="AO53" s="2">
        <f t="shared" si="20"/>
        <v>4.5975060000000001</v>
      </c>
      <c r="AP53" t="str">
        <f t="shared" si="21"/>
        <v>متوسطة 2M - 10M</v>
      </c>
      <c r="AQ53" s="13">
        <v>0.1</v>
      </c>
      <c r="AR53" s="13" t="str">
        <f t="shared" si="22"/>
        <v>منخفضة &lt; 11%</v>
      </c>
      <c r="AS53" s="13">
        <v>0.13</v>
      </c>
      <c r="AT53" s="13" t="str">
        <f t="shared" si="23"/>
        <v>استثمار جيد</v>
      </c>
      <c r="AU53" s="13">
        <v>0.24667685739860909</v>
      </c>
      <c r="AV53" s="13" t="str">
        <f t="shared" si="24"/>
        <v>متوسط</v>
      </c>
      <c r="AW53">
        <v>1791244</v>
      </c>
      <c r="AX53" s="2">
        <f t="shared" si="25"/>
        <v>1.7912440000000001</v>
      </c>
      <c r="AY53" t="str">
        <f t="shared" si="26"/>
        <v>منخفض</v>
      </c>
      <c r="AZ53" s="13">
        <v>0.24667685739860909</v>
      </c>
      <c r="BA53" s="13" t="str">
        <f t="shared" si="27"/>
        <v>معتدل</v>
      </c>
      <c r="BB53" s="13">
        <v>0.52110114990015832</v>
      </c>
      <c r="BC53" s="13" t="str">
        <f t="shared" si="28"/>
        <v>مرتفع</v>
      </c>
      <c r="BD53">
        <v>3</v>
      </c>
      <c r="BE53" t="str">
        <f t="shared" si="29"/>
        <v>إنتاجية متوسطة 3 - 5</v>
      </c>
      <c r="BF53">
        <v>5</v>
      </c>
      <c r="BG53">
        <v>4</v>
      </c>
      <c r="BH53">
        <v>4</v>
      </c>
      <c r="BI53">
        <v>4</v>
      </c>
      <c r="BJ53">
        <v>1</v>
      </c>
      <c r="BK53">
        <v>5</v>
      </c>
      <c r="BL53">
        <v>23</v>
      </c>
      <c r="BM53" t="s">
        <v>82</v>
      </c>
      <c r="BN53" s="2">
        <v>8.9314239999999998</v>
      </c>
      <c r="BO53" s="14" t="str">
        <f t="shared" si="30"/>
        <v>8.9 Mn</v>
      </c>
      <c r="BP53" s="2">
        <v>7.4108000000000001</v>
      </c>
      <c r="BQ53" s="14" t="str">
        <f t="shared" si="31"/>
        <v>7.4 Mn</v>
      </c>
      <c r="BR53" s="2">
        <v>0.21</v>
      </c>
      <c r="BS53" s="14" t="str">
        <f t="shared" si="32"/>
        <v>210 Thousand</v>
      </c>
      <c r="BT53" s="2">
        <v>1.310624</v>
      </c>
      <c r="BU53" s="11" t="str">
        <f t="shared" si="33"/>
        <v>0.2 Mn</v>
      </c>
    </row>
    <row r="54" spans="1:73" x14ac:dyDescent="0.35">
      <c r="A54">
        <v>53</v>
      </c>
      <c r="B54" t="s">
        <v>145</v>
      </c>
      <c r="C54" t="str">
        <f t="shared" si="0"/>
        <v>Al-Hariq - Opportunity 53</v>
      </c>
      <c r="D54" t="s">
        <v>105</v>
      </c>
      <c r="E54" t="s">
        <v>146</v>
      </c>
      <c r="F54" t="s">
        <v>78</v>
      </c>
      <c r="G54" s="11">
        <v>27</v>
      </c>
      <c r="H54" s="11" t="str">
        <f t="shared" si="1"/>
        <v xml:space="preserve"> منخفض (من 25 إلى أقل من 75 موظف)</v>
      </c>
      <c r="I54">
        <v>9226267</v>
      </c>
      <c r="J54" t="str">
        <f t="shared" si="2"/>
        <v>استثمار منخفض &lt; 20M</v>
      </c>
      <c r="K54">
        <v>6978000</v>
      </c>
      <c r="L54" t="str">
        <f t="shared" si="3"/>
        <v>منخفضة &lt; 20M</v>
      </c>
      <c r="M54" s="4">
        <v>210000</v>
      </c>
      <c r="N54" s="4" t="str">
        <f t="shared" si="4"/>
        <v>منخفضة &lt; 500K</v>
      </c>
      <c r="O54">
        <v>2038267</v>
      </c>
      <c r="P54" t="str">
        <f t="shared" si="5"/>
        <v>متوسط 1M - 10M</v>
      </c>
      <c r="Q54">
        <v>12690000</v>
      </c>
      <c r="R54" s="2">
        <f t="shared" si="6"/>
        <v>12.69</v>
      </c>
      <c r="S54" t="str">
        <f t="shared" si="7"/>
        <v>متوسطة 10M - 50M</v>
      </c>
      <c r="T54">
        <v>11162173</v>
      </c>
      <c r="U54" s="2">
        <f t="shared" si="8"/>
        <v>11.162172999999999</v>
      </c>
      <c r="V54" t="str">
        <f t="shared" si="9"/>
        <v>متوسط 5M - 20M</v>
      </c>
      <c r="W54">
        <v>1527827</v>
      </c>
      <c r="X54" s="2">
        <f t="shared" si="10"/>
        <v>1.527827</v>
      </c>
      <c r="Y54" t="str">
        <f t="shared" si="11"/>
        <v>منخفضة &lt; 2M</v>
      </c>
      <c r="Z54" s="13">
        <v>0.16600000000000001</v>
      </c>
      <c r="AA54" s="13" t="str">
        <f t="shared" si="12"/>
        <v>منخفض &lt; 15%</v>
      </c>
      <c r="AB54" s="13">
        <v>0.19</v>
      </c>
      <c r="AC54" s="13" t="str">
        <f t="shared" si="13"/>
        <v>منخفض &lt; 13%</v>
      </c>
      <c r="AD54">
        <v>4</v>
      </c>
      <c r="AE54" s="11" t="str">
        <f t="shared" si="14"/>
        <v>عائد متوسط (3 – &lt;5 سنوات)</v>
      </c>
      <c r="AF54">
        <v>0.58699999999999997</v>
      </c>
      <c r="AG54" t="str">
        <f t="shared" si="15"/>
        <v>متوسط 40% - 60%</v>
      </c>
      <c r="AH54">
        <v>3951663</v>
      </c>
      <c r="AI54" s="2">
        <f t="shared" si="16"/>
        <v>3.9516629999999999</v>
      </c>
      <c r="AJ54" t="str">
        <f t="shared" si="17"/>
        <v>متوسط 2M - 10M</v>
      </c>
      <c r="AK54">
        <v>3396534</v>
      </c>
      <c r="AL54" s="2">
        <f t="shared" si="18"/>
        <v>3.3965339999999999</v>
      </c>
      <c r="AM54" t="str">
        <f t="shared" si="19"/>
        <v>متوسطة 2M - 10M</v>
      </c>
      <c r="AN54">
        <v>4195544</v>
      </c>
      <c r="AO54" s="2">
        <f t="shared" si="20"/>
        <v>4.1955439999999999</v>
      </c>
      <c r="AP54" t="str">
        <f t="shared" si="21"/>
        <v>متوسطة 2M - 10M</v>
      </c>
      <c r="AQ54" s="13">
        <v>0.1</v>
      </c>
      <c r="AR54" s="13" t="str">
        <f t="shared" si="22"/>
        <v>منخفضة &lt; 11%</v>
      </c>
      <c r="AS54" s="13">
        <v>0.09</v>
      </c>
      <c r="AT54" s="13" t="str">
        <f t="shared" si="23"/>
        <v>استثمار جيد</v>
      </c>
      <c r="AU54" s="13">
        <v>0.1203961386918834</v>
      </c>
      <c r="AV54" s="13" t="str">
        <f t="shared" si="24"/>
        <v>منخفض</v>
      </c>
      <c r="AW54">
        <v>1527827</v>
      </c>
      <c r="AX54" s="2">
        <f t="shared" si="25"/>
        <v>1.527827</v>
      </c>
      <c r="AY54" t="str">
        <f t="shared" si="26"/>
        <v>منخفض</v>
      </c>
      <c r="AZ54" s="13">
        <v>0.1203961386918834</v>
      </c>
      <c r="BA54" s="13" t="str">
        <f t="shared" si="27"/>
        <v>منخفض</v>
      </c>
      <c r="BB54" s="13">
        <v>0.26765437352245858</v>
      </c>
      <c r="BC54" s="13" t="str">
        <f t="shared" si="28"/>
        <v>معتدل</v>
      </c>
      <c r="BD54">
        <v>3</v>
      </c>
      <c r="BE54" t="str">
        <f t="shared" si="29"/>
        <v>إنتاجية متوسطة 3 - 5</v>
      </c>
      <c r="BF54">
        <v>4</v>
      </c>
      <c r="BG54">
        <v>4</v>
      </c>
      <c r="BH54">
        <v>3</v>
      </c>
      <c r="BI54">
        <v>3</v>
      </c>
      <c r="BJ54">
        <v>1</v>
      </c>
      <c r="BK54">
        <v>3</v>
      </c>
      <c r="BL54">
        <v>18</v>
      </c>
      <c r="BM54" t="s">
        <v>87</v>
      </c>
      <c r="BN54" s="2">
        <v>9.226267</v>
      </c>
      <c r="BO54" s="14" t="str">
        <f t="shared" si="30"/>
        <v>9.2 Mn</v>
      </c>
      <c r="BP54" s="2">
        <v>6.9779999999999998</v>
      </c>
      <c r="BQ54" s="14" t="str">
        <f t="shared" si="31"/>
        <v>7. Mn</v>
      </c>
      <c r="BR54" s="2">
        <v>0.21</v>
      </c>
      <c r="BS54" s="14" t="str">
        <f t="shared" si="32"/>
        <v>210 Thousand</v>
      </c>
      <c r="BT54" s="2">
        <v>2.0382669999999998</v>
      </c>
      <c r="BU54" s="11" t="str">
        <f t="shared" si="33"/>
        <v>0.2 Mn</v>
      </c>
    </row>
    <row r="55" spans="1:73" x14ac:dyDescent="0.35">
      <c r="A55">
        <v>54</v>
      </c>
      <c r="B55" t="s">
        <v>147</v>
      </c>
      <c r="C55" t="str">
        <f t="shared" si="0"/>
        <v>Remah - Opportunity 54</v>
      </c>
      <c r="D55" t="s">
        <v>105</v>
      </c>
      <c r="E55" t="s">
        <v>148</v>
      </c>
      <c r="F55" t="s">
        <v>81</v>
      </c>
      <c r="G55" s="11">
        <v>25</v>
      </c>
      <c r="H55" s="11" t="str">
        <f t="shared" si="1"/>
        <v xml:space="preserve"> منخفض (من 25 إلى أقل من 75 موظف)</v>
      </c>
      <c r="I55">
        <v>21393211</v>
      </c>
      <c r="J55" t="str">
        <f t="shared" si="2"/>
        <v>استثمار متوسط 20M - 100M</v>
      </c>
      <c r="K55">
        <v>10177971</v>
      </c>
      <c r="L55" t="str">
        <f t="shared" si="3"/>
        <v>منخفضة &lt; 20M</v>
      </c>
      <c r="M55" s="4">
        <v>501871</v>
      </c>
      <c r="N55" s="4" t="str">
        <f t="shared" si="4"/>
        <v>متوسطة 500K - 2M</v>
      </c>
      <c r="O55">
        <v>10713369</v>
      </c>
      <c r="P55" t="str">
        <f t="shared" si="5"/>
        <v>مرتفع ≥ 10M</v>
      </c>
      <c r="Q55">
        <v>75012000</v>
      </c>
      <c r="R55" s="2">
        <f t="shared" si="6"/>
        <v>75.012</v>
      </c>
      <c r="S55" t="str">
        <f t="shared" si="7"/>
        <v>مرتفعة 50M - 100M</v>
      </c>
      <c r="T55">
        <v>67301890</v>
      </c>
      <c r="U55" s="2">
        <f t="shared" si="8"/>
        <v>67.30189</v>
      </c>
      <c r="V55" t="str">
        <f t="shared" si="9"/>
        <v>مرتفع 20M - 100M</v>
      </c>
      <c r="W55">
        <v>7710110</v>
      </c>
      <c r="X55" s="2">
        <f t="shared" si="10"/>
        <v>7.7101100000000002</v>
      </c>
      <c r="Y55" t="str">
        <f t="shared" si="11"/>
        <v>متوسطة 2M - 10M</v>
      </c>
      <c r="Z55" s="13">
        <v>0.36</v>
      </c>
      <c r="AA55" s="13" t="str">
        <f t="shared" si="12"/>
        <v>منخفض &lt; 15%</v>
      </c>
      <c r="AB55" s="13">
        <v>0.3</v>
      </c>
      <c r="AC55" s="13" t="str">
        <f t="shared" si="13"/>
        <v>منخفض &lt; 13%</v>
      </c>
      <c r="AD55" s="11">
        <v>2.6</v>
      </c>
      <c r="AE55" s="11" t="str">
        <f t="shared" si="14"/>
        <v>عائد قصير (1 – &lt;3 سنوات)</v>
      </c>
      <c r="AF55">
        <v>0.21</v>
      </c>
      <c r="AG55" t="str">
        <f t="shared" si="15"/>
        <v>منخفض &lt; 40%</v>
      </c>
      <c r="AH55">
        <v>21977374</v>
      </c>
      <c r="AI55" s="2">
        <f t="shared" si="16"/>
        <v>21.977374000000001</v>
      </c>
      <c r="AJ55" t="str">
        <f t="shared" si="17"/>
        <v>مرتفع 10M - 30M</v>
      </c>
      <c r="AK55">
        <v>9733840</v>
      </c>
      <c r="AL55" s="2">
        <f t="shared" si="18"/>
        <v>9.7338400000000007</v>
      </c>
      <c r="AM55" t="str">
        <f t="shared" si="19"/>
        <v>متوسطة 2M - 10M</v>
      </c>
      <c r="AN55">
        <v>10379519</v>
      </c>
      <c r="AO55" s="2">
        <f t="shared" si="20"/>
        <v>10.379519</v>
      </c>
      <c r="AP55" t="str">
        <f t="shared" si="21"/>
        <v>مرتفعة 10M - 30M</v>
      </c>
      <c r="AQ55" s="13">
        <v>0.12</v>
      </c>
      <c r="AR55" s="13" t="str">
        <f t="shared" si="22"/>
        <v>منخفضة &lt; 11%</v>
      </c>
      <c r="AS55" s="13">
        <v>0.18</v>
      </c>
      <c r="AT55" s="13" t="str">
        <f t="shared" si="23"/>
        <v>استثمار جيد</v>
      </c>
      <c r="AU55" s="13">
        <v>0.1027850210632965</v>
      </c>
      <c r="AV55" s="13" t="str">
        <f t="shared" si="24"/>
        <v>منخفض</v>
      </c>
      <c r="AW55">
        <v>7710110</v>
      </c>
      <c r="AX55" s="2">
        <f t="shared" si="25"/>
        <v>7.7101100000000002</v>
      </c>
      <c r="AY55" t="str">
        <f t="shared" si="26"/>
        <v>معتدل</v>
      </c>
      <c r="AZ55" s="13">
        <v>0.1027850210632965</v>
      </c>
      <c r="BA55" s="13" t="str">
        <f t="shared" si="27"/>
        <v>منخفض</v>
      </c>
      <c r="BB55" s="13">
        <v>0.12976377112995249</v>
      </c>
      <c r="BC55" s="13" t="str">
        <f t="shared" si="28"/>
        <v>منخفض</v>
      </c>
      <c r="BD55">
        <v>1</v>
      </c>
      <c r="BE55" t="str">
        <f t="shared" si="29"/>
        <v>إنتاجية منخفضة ≤ 2</v>
      </c>
      <c r="BF55">
        <v>5</v>
      </c>
      <c r="BG55">
        <v>5</v>
      </c>
      <c r="BH55">
        <v>3</v>
      </c>
      <c r="BI55">
        <v>3</v>
      </c>
      <c r="BJ55">
        <v>1</v>
      </c>
      <c r="BK55">
        <v>1</v>
      </c>
      <c r="BL55">
        <v>18</v>
      </c>
      <c r="BM55" t="s">
        <v>87</v>
      </c>
      <c r="BN55" s="2">
        <v>21.393211000000001</v>
      </c>
      <c r="BO55" s="14" t="str">
        <f t="shared" si="30"/>
        <v>21.4 Mn</v>
      </c>
      <c r="BP55" s="2">
        <v>10.177970999999999</v>
      </c>
      <c r="BQ55" s="14" t="str">
        <f t="shared" si="31"/>
        <v>10.2 Mn</v>
      </c>
      <c r="BR55" s="2">
        <v>0.50187099999999996</v>
      </c>
      <c r="BS55" s="14" t="str">
        <f t="shared" si="32"/>
        <v>502 Thousand</v>
      </c>
      <c r="BT55" s="2">
        <v>10.713369</v>
      </c>
      <c r="BU55" s="11" t="str">
        <f t="shared" si="33"/>
        <v>0.5 Mn</v>
      </c>
    </row>
    <row r="56" spans="1:73" x14ac:dyDescent="0.35">
      <c r="A56">
        <v>55</v>
      </c>
      <c r="B56" t="s">
        <v>149</v>
      </c>
      <c r="C56" t="str">
        <f t="shared" si="0"/>
        <v>Riyadh - Opportunity 55</v>
      </c>
      <c r="D56" t="s">
        <v>105</v>
      </c>
      <c r="E56" t="s">
        <v>205</v>
      </c>
      <c r="F56" t="s">
        <v>78</v>
      </c>
      <c r="G56" s="11">
        <v>21</v>
      </c>
      <c r="H56" s="11" t="str">
        <f t="shared" si="1"/>
        <v xml:space="preserve"> منخفض جدًا (أقل من 25 موظف)</v>
      </c>
      <c r="I56">
        <v>8307339</v>
      </c>
      <c r="J56" t="str">
        <f t="shared" si="2"/>
        <v>استثمار منخفض &lt; 20M</v>
      </c>
      <c r="K56">
        <v>7226550</v>
      </c>
      <c r="L56" t="str">
        <f t="shared" si="3"/>
        <v>منخفضة &lt; 20M</v>
      </c>
      <c r="M56" s="4">
        <v>415000</v>
      </c>
      <c r="N56" s="4" t="str">
        <f t="shared" si="4"/>
        <v>منخفضة &lt; 500K</v>
      </c>
      <c r="O56">
        <v>665789</v>
      </c>
      <c r="P56" t="str">
        <f t="shared" si="5"/>
        <v>منخفض &lt; 1M</v>
      </c>
      <c r="Q56">
        <v>5955840</v>
      </c>
      <c r="R56" s="2">
        <f t="shared" si="6"/>
        <v>5.9558400000000002</v>
      </c>
      <c r="S56" t="str">
        <f t="shared" si="7"/>
        <v>منخفضة &lt; 10M</v>
      </c>
      <c r="T56">
        <v>3237822</v>
      </c>
      <c r="U56" s="2">
        <f t="shared" si="8"/>
        <v>3.237822</v>
      </c>
      <c r="V56" t="str">
        <f t="shared" si="9"/>
        <v>منخفض &lt; 5M</v>
      </c>
      <c r="W56">
        <v>2718018</v>
      </c>
      <c r="X56" s="2">
        <f t="shared" si="10"/>
        <v>2.7180179999999998</v>
      </c>
      <c r="Y56" t="str">
        <f t="shared" si="11"/>
        <v>متوسطة 2M - 10M</v>
      </c>
      <c r="Z56" s="13">
        <v>0.32700000000000001</v>
      </c>
      <c r="AA56" s="13" t="str">
        <f t="shared" si="12"/>
        <v>منخفض &lt; 15%</v>
      </c>
      <c r="AB56" s="13">
        <v>0.34</v>
      </c>
      <c r="AC56" s="13" t="str">
        <f t="shared" si="13"/>
        <v>منخفض &lt; 13%</v>
      </c>
      <c r="AD56" s="11">
        <v>2.4</v>
      </c>
      <c r="AE56" s="11" t="str">
        <f t="shared" si="14"/>
        <v>عائد قصير (1 – &lt;3 سنوات)</v>
      </c>
      <c r="AF56">
        <v>0.26400000000000001</v>
      </c>
      <c r="AG56" t="str">
        <f t="shared" si="15"/>
        <v>منخفض &lt; 40%</v>
      </c>
      <c r="AH56">
        <v>10933144</v>
      </c>
      <c r="AI56" s="2">
        <f t="shared" si="16"/>
        <v>10.933144</v>
      </c>
      <c r="AJ56" t="str">
        <f t="shared" si="17"/>
        <v>مرتفع 10M - 30M</v>
      </c>
      <c r="AK56">
        <v>4867251</v>
      </c>
      <c r="AL56" s="2">
        <f t="shared" si="18"/>
        <v>4.8672510000000004</v>
      </c>
      <c r="AM56" t="str">
        <f t="shared" si="19"/>
        <v>متوسطة 2M - 10M</v>
      </c>
      <c r="AN56">
        <v>5680046</v>
      </c>
      <c r="AO56" s="2">
        <f t="shared" si="20"/>
        <v>5.6800459999999999</v>
      </c>
      <c r="AP56" t="str">
        <f t="shared" si="21"/>
        <v>متوسطة 2M - 10M</v>
      </c>
      <c r="AQ56" s="13">
        <v>0.1</v>
      </c>
      <c r="AR56" s="13" t="str">
        <f t="shared" si="22"/>
        <v>منخفضة &lt; 11%</v>
      </c>
      <c r="AS56" s="13">
        <v>0.24</v>
      </c>
      <c r="AT56" s="13" t="str">
        <f t="shared" si="23"/>
        <v>استثمار جيد</v>
      </c>
      <c r="AU56" s="13">
        <v>0.45636182301740807</v>
      </c>
      <c r="AV56" s="13" t="str">
        <f t="shared" si="24"/>
        <v>مرتفع جدًا</v>
      </c>
      <c r="AW56">
        <v>2718018</v>
      </c>
      <c r="AX56" s="2">
        <f t="shared" si="25"/>
        <v>2.7180179999999998</v>
      </c>
      <c r="AY56" t="str">
        <f t="shared" si="26"/>
        <v>منخفض</v>
      </c>
      <c r="AZ56" s="13">
        <v>0.45636182301740807</v>
      </c>
      <c r="BA56" s="13" t="str">
        <f t="shared" si="27"/>
        <v>مرتفع جدًا</v>
      </c>
      <c r="BB56" s="13">
        <v>0.81722326321727923</v>
      </c>
      <c r="BC56" s="13" t="str">
        <f t="shared" si="28"/>
        <v>مرتفع جدًا</v>
      </c>
      <c r="BD56">
        <v>3</v>
      </c>
      <c r="BE56" t="str">
        <f t="shared" si="29"/>
        <v>إنتاجية متوسطة 3 - 5</v>
      </c>
      <c r="BF56">
        <v>5</v>
      </c>
      <c r="BG56">
        <v>5</v>
      </c>
      <c r="BH56">
        <v>5</v>
      </c>
      <c r="BI56">
        <v>5</v>
      </c>
      <c r="BJ56">
        <v>1</v>
      </c>
      <c r="BK56">
        <v>5</v>
      </c>
      <c r="BL56">
        <v>26</v>
      </c>
      <c r="BM56" t="s">
        <v>79</v>
      </c>
      <c r="BN56" s="2">
        <v>8.3073390000000007</v>
      </c>
      <c r="BO56" s="14" t="str">
        <f t="shared" si="30"/>
        <v>8.3 Mn</v>
      </c>
      <c r="BP56" s="2">
        <v>7.2265499999999996</v>
      </c>
      <c r="BQ56" s="14" t="str">
        <f t="shared" si="31"/>
        <v>7.2 Mn</v>
      </c>
      <c r="BR56" s="2">
        <v>0.41499999999999998</v>
      </c>
      <c r="BS56" s="14" t="str">
        <f t="shared" si="32"/>
        <v>415 Thousand</v>
      </c>
      <c r="BT56" s="2">
        <v>0.66578899999999996</v>
      </c>
      <c r="BU56" s="11" t="str">
        <f t="shared" si="33"/>
        <v>415 Thousand</v>
      </c>
    </row>
    <row r="57" spans="1:73" x14ac:dyDescent="0.35">
      <c r="A57">
        <v>56</v>
      </c>
      <c r="B57" t="s">
        <v>150</v>
      </c>
      <c r="C57" t="str">
        <f t="shared" si="0"/>
        <v>Al Kharj - Opportunity 56</v>
      </c>
      <c r="D57" t="s">
        <v>105</v>
      </c>
      <c r="E57" t="s">
        <v>90</v>
      </c>
      <c r="F57" t="s">
        <v>78</v>
      </c>
      <c r="G57" s="11">
        <v>21</v>
      </c>
      <c r="H57" s="11" t="str">
        <f t="shared" si="1"/>
        <v xml:space="preserve"> منخفض جدًا (أقل من 25 موظف)</v>
      </c>
      <c r="I57">
        <v>2031838</v>
      </c>
      <c r="J57" t="str">
        <f t="shared" si="2"/>
        <v>استثمار منخفض &lt; 20M</v>
      </c>
      <c r="K57">
        <v>1471850</v>
      </c>
      <c r="L57" t="str">
        <f t="shared" si="3"/>
        <v>منخفضة &lt; 20M</v>
      </c>
      <c r="M57" s="4">
        <v>100000</v>
      </c>
      <c r="N57" s="4" t="str">
        <f t="shared" si="4"/>
        <v>منخفضة &lt; 500K</v>
      </c>
      <c r="O57">
        <v>459988</v>
      </c>
      <c r="P57" t="str">
        <f t="shared" si="5"/>
        <v>منخفض &lt; 1M</v>
      </c>
      <c r="Q57">
        <v>2268000</v>
      </c>
      <c r="R57" s="2">
        <f t="shared" si="6"/>
        <v>2.2679999999999998</v>
      </c>
      <c r="S57" t="str">
        <f t="shared" si="7"/>
        <v>منخفضة &lt; 10M</v>
      </c>
      <c r="T57">
        <v>1940935</v>
      </c>
      <c r="U57" s="2">
        <f t="shared" si="8"/>
        <v>1.9409350000000001</v>
      </c>
      <c r="V57" t="str">
        <f t="shared" si="9"/>
        <v>منخفض &lt; 5M</v>
      </c>
      <c r="W57">
        <v>327065</v>
      </c>
      <c r="X57" s="2">
        <f t="shared" si="10"/>
        <v>0.32706499999999999</v>
      </c>
      <c r="Y57" t="str">
        <f t="shared" si="11"/>
        <v>منخفضة &lt; 2M</v>
      </c>
      <c r="Z57" s="13">
        <v>0.161</v>
      </c>
      <c r="AA57" s="13" t="str">
        <f t="shared" si="12"/>
        <v>منخفض &lt; 15%</v>
      </c>
      <c r="AB57" s="13">
        <v>0.17</v>
      </c>
      <c r="AC57" s="13" t="str">
        <f t="shared" si="13"/>
        <v>منخفض &lt; 13%</v>
      </c>
      <c r="AD57">
        <v>3.8</v>
      </c>
      <c r="AE57" s="11" t="str">
        <f t="shared" si="14"/>
        <v>عائد متوسط (3 – &lt;5 سنوات)</v>
      </c>
      <c r="AF57">
        <v>0.69</v>
      </c>
      <c r="AG57" t="str">
        <f t="shared" si="15"/>
        <v>مرتفع &gt; 60%</v>
      </c>
      <c r="AH57">
        <v>762968</v>
      </c>
      <c r="AI57" s="2">
        <f t="shared" si="16"/>
        <v>0.76296799999999998</v>
      </c>
      <c r="AJ57" t="str">
        <f t="shared" si="17"/>
        <v>منخفض &lt; 2M</v>
      </c>
      <c r="AK57">
        <v>1193050</v>
      </c>
      <c r="AL57" s="2">
        <f t="shared" si="18"/>
        <v>1.1930499999999999</v>
      </c>
      <c r="AM57" t="str">
        <f t="shared" si="19"/>
        <v>منخفضة &lt; 2M</v>
      </c>
      <c r="AN57">
        <v>1399945</v>
      </c>
      <c r="AO57" s="2">
        <f t="shared" si="20"/>
        <v>1.399945</v>
      </c>
      <c r="AP57" t="str">
        <f t="shared" si="21"/>
        <v>منخفضة جدًا &lt; 2M</v>
      </c>
      <c r="AQ57" s="13">
        <v>0.1</v>
      </c>
      <c r="AR57" s="13" t="str">
        <f t="shared" si="22"/>
        <v>منخفضة &lt; 11%</v>
      </c>
      <c r="AS57" s="13">
        <v>7.0000000000000007E-2</v>
      </c>
      <c r="AT57" s="13" t="str">
        <f t="shared" si="23"/>
        <v>استثمار جيد</v>
      </c>
      <c r="AU57" s="13">
        <v>0.1442085537918871</v>
      </c>
      <c r="AV57" s="13" t="str">
        <f t="shared" si="24"/>
        <v>منخفض</v>
      </c>
      <c r="AW57">
        <v>327065</v>
      </c>
      <c r="AX57" s="2">
        <f t="shared" si="25"/>
        <v>0.32706499999999999</v>
      </c>
      <c r="AY57" t="str">
        <f t="shared" si="26"/>
        <v>منخفض</v>
      </c>
      <c r="AZ57" s="13">
        <v>0.1442085537918871</v>
      </c>
      <c r="BA57" s="13" t="str">
        <f t="shared" si="27"/>
        <v>منخفض</v>
      </c>
      <c r="BB57" s="13">
        <v>0.52603615520282188</v>
      </c>
      <c r="BC57" s="13" t="str">
        <f t="shared" si="28"/>
        <v>مرتفع</v>
      </c>
      <c r="BD57">
        <v>10</v>
      </c>
      <c r="BE57" t="str">
        <f t="shared" si="29"/>
        <v>إنتاجية مرتفعة &gt; 5</v>
      </c>
      <c r="BF57">
        <v>4</v>
      </c>
      <c r="BG57">
        <v>4</v>
      </c>
      <c r="BH57">
        <v>3</v>
      </c>
      <c r="BI57">
        <v>3</v>
      </c>
      <c r="BJ57">
        <v>5</v>
      </c>
      <c r="BK57">
        <v>5</v>
      </c>
      <c r="BL57">
        <v>24</v>
      </c>
      <c r="BM57" t="s">
        <v>82</v>
      </c>
      <c r="BN57" s="2">
        <v>2.031838</v>
      </c>
      <c r="BO57" s="14" t="str">
        <f t="shared" si="30"/>
        <v>2. Mn</v>
      </c>
      <c r="BP57" s="2">
        <v>1.4718500000000001</v>
      </c>
      <c r="BQ57" s="14" t="str">
        <f t="shared" si="31"/>
        <v>1.5 Mn</v>
      </c>
      <c r="BR57" s="2">
        <v>0.1</v>
      </c>
      <c r="BS57" s="14" t="str">
        <f t="shared" si="32"/>
        <v>100 Thousand</v>
      </c>
      <c r="BT57" s="2">
        <v>0.45998800000000001</v>
      </c>
      <c r="BU57" s="11" t="str">
        <f t="shared" si="33"/>
        <v>100 Thousand</v>
      </c>
    </row>
    <row r="58" spans="1:73" x14ac:dyDescent="0.35">
      <c r="A58">
        <v>57</v>
      </c>
      <c r="B58" t="s">
        <v>151</v>
      </c>
      <c r="C58" t="str">
        <f t="shared" si="0"/>
        <v>Al Kharj - Opportunity 57</v>
      </c>
      <c r="D58" t="s">
        <v>105</v>
      </c>
      <c r="E58" t="s">
        <v>90</v>
      </c>
      <c r="F58" t="s">
        <v>110</v>
      </c>
      <c r="G58" s="11">
        <v>200</v>
      </c>
      <c r="H58" s="11" t="str">
        <f t="shared" si="1"/>
        <v xml:space="preserve"> مرتفع (150 موظف فأكثر)</v>
      </c>
      <c r="I58">
        <v>443783126</v>
      </c>
      <c r="J58" t="str">
        <f t="shared" si="2"/>
        <v>استثمار مرتفع ≥ 100M</v>
      </c>
      <c r="K58">
        <v>354794780</v>
      </c>
      <c r="L58" t="str">
        <f t="shared" si="3"/>
        <v>مرتفعة ≥ 100M</v>
      </c>
      <c r="M58" s="4">
        <v>2620871</v>
      </c>
      <c r="N58" s="4" t="str">
        <f t="shared" si="4"/>
        <v>مرتفعة ≥ 2M</v>
      </c>
      <c r="O58">
        <v>86367475</v>
      </c>
      <c r="P58" t="str">
        <f t="shared" si="5"/>
        <v>مرتفع ≥ 10M</v>
      </c>
      <c r="Q58">
        <v>809565075</v>
      </c>
      <c r="R58" s="2">
        <f t="shared" si="6"/>
        <v>809.56507499999998</v>
      </c>
      <c r="S58" t="str">
        <f t="shared" si="7"/>
        <v>ضخمة ≥ 100M</v>
      </c>
      <c r="T58">
        <v>721156782</v>
      </c>
      <c r="U58" s="2">
        <f t="shared" si="8"/>
        <v>721.15678200000002</v>
      </c>
      <c r="V58" t="str">
        <f t="shared" si="9"/>
        <v>ضخم ≥ 100M</v>
      </c>
      <c r="W58">
        <v>88408293</v>
      </c>
      <c r="X58" s="2">
        <f t="shared" si="10"/>
        <v>88.408293</v>
      </c>
      <c r="Y58" t="str">
        <f t="shared" si="11"/>
        <v>ضخمة ≥ 30M</v>
      </c>
      <c r="Z58" s="13">
        <v>0.19900000000000001</v>
      </c>
      <c r="AA58" s="13" t="str">
        <f t="shared" si="12"/>
        <v>منخفض &lt; 15%</v>
      </c>
      <c r="AB58" s="13">
        <v>0.12</v>
      </c>
      <c r="AC58" s="13" t="str">
        <f t="shared" si="13"/>
        <v>منخفض &lt; 13%</v>
      </c>
      <c r="AD58">
        <v>3.7</v>
      </c>
      <c r="AE58" s="11" t="str">
        <f t="shared" si="14"/>
        <v>عائد متوسط (3 – &lt;5 سنوات)</v>
      </c>
      <c r="AF58">
        <v>0.27300000000000002</v>
      </c>
      <c r="AG58" t="str">
        <f t="shared" si="15"/>
        <v>منخفض &lt; 40%</v>
      </c>
      <c r="AH58">
        <v>45616726</v>
      </c>
      <c r="AI58" s="2">
        <f t="shared" si="16"/>
        <v>45.616726</v>
      </c>
      <c r="AJ58" t="str">
        <f t="shared" si="17"/>
        <v>ممتاز ≥ 30M</v>
      </c>
      <c r="AK58">
        <v>121592176</v>
      </c>
      <c r="AL58" s="2">
        <f t="shared" si="18"/>
        <v>121.59217599999999</v>
      </c>
      <c r="AM58" t="str">
        <f t="shared" si="19"/>
        <v>عالية جدًا ≥ 30M</v>
      </c>
      <c r="AN58">
        <v>154521654</v>
      </c>
      <c r="AO58" s="2">
        <f t="shared" si="20"/>
        <v>154.52165400000001</v>
      </c>
      <c r="AP58" t="str">
        <f t="shared" si="21"/>
        <v>عالية جدًا ≥ 30M</v>
      </c>
      <c r="AQ58" s="13">
        <v>0.13</v>
      </c>
      <c r="AR58" s="13" t="str">
        <f t="shared" si="22"/>
        <v>منخفضة &lt; 11%</v>
      </c>
      <c r="AS58" s="13">
        <v>-1.0000000000000011E-2</v>
      </c>
      <c r="AT58" s="13" t="str">
        <f t="shared" si="23"/>
        <v>في طور التحسن</v>
      </c>
      <c r="AU58" s="13">
        <v>0.1092046775856777</v>
      </c>
      <c r="AV58" s="13" t="str">
        <f t="shared" si="24"/>
        <v>منخفض</v>
      </c>
      <c r="AW58">
        <v>88408293</v>
      </c>
      <c r="AX58" s="2">
        <f t="shared" si="25"/>
        <v>88.408293</v>
      </c>
      <c r="AY58" t="str">
        <f t="shared" si="26"/>
        <v>مرتفع جدًا</v>
      </c>
      <c r="AZ58" s="13">
        <v>0.1092046775856777</v>
      </c>
      <c r="BA58" s="13" t="str">
        <f t="shared" si="27"/>
        <v>منخفض</v>
      </c>
      <c r="BB58" s="13">
        <v>0.15019444360294321</v>
      </c>
      <c r="BC58" s="13" t="str">
        <f t="shared" si="28"/>
        <v>منخفض</v>
      </c>
      <c r="BD58">
        <v>0</v>
      </c>
      <c r="BE58" t="str">
        <f t="shared" si="29"/>
        <v>إنتاجية منخفضة ≤ 2</v>
      </c>
      <c r="BF58">
        <v>3</v>
      </c>
      <c r="BG58">
        <v>4</v>
      </c>
      <c r="BH58">
        <v>3</v>
      </c>
      <c r="BI58">
        <v>3</v>
      </c>
      <c r="BJ58">
        <v>1</v>
      </c>
      <c r="BK58">
        <v>1</v>
      </c>
      <c r="BL58">
        <v>15</v>
      </c>
      <c r="BM58" t="s">
        <v>87</v>
      </c>
      <c r="BN58" s="2">
        <v>443.78312599999998</v>
      </c>
      <c r="BO58" s="14" t="str">
        <f t="shared" si="30"/>
        <v>443.8 Mn</v>
      </c>
      <c r="BP58" s="2">
        <v>354.79478</v>
      </c>
      <c r="BQ58" s="14" t="str">
        <f t="shared" si="31"/>
        <v>354.8 Mn</v>
      </c>
      <c r="BR58" s="2">
        <v>2.6208710000000002</v>
      </c>
      <c r="BS58" s="14" t="str">
        <f t="shared" si="32"/>
        <v>2.6 Mn</v>
      </c>
      <c r="BT58" s="2">
        <v>86.367474999999999</v>
      </c>
      <c r="BU58" s="11" t="str">
        <f t="shared" si="33"/>
        <v>2.6 Mn</v>
      </c>
    </row>
    <row r="59" spans="1:73" x14ac:dyDescent="0.35">
      <c r="A59">
        <v>58</v>
      </c>
      <c r="B59" t="s">
        <v>152</v>
      </c>
      <c r="C59" t="str">
        <f t="shared" si="0"/>
        <v>Riyadh - Opportunity 58</v>
      </c>
      <c r="D59" t="s">
        <v>105</v>
      </c>
      <c r="E59" t="s">
        <v>205</v>
      </c>
      <c r="F59" t="s">
        <v>81</v>
      </c>
      <c r="G59" s="11">
        <v>25</v>
      </c>
      <c r="H59" s="11" t="str">
        <f t="shared" si="1"/>
        <v xml:space="preserve"> منخفض (من 25 إلى أقل من 75 موظف)</v>
      </c>
      <c r="I59">
        <v>45973375</v>
      </c>
      <c r="J59" t="str">
        <f t="shared" si="2"/>
        <v>استثمار متوسط 20M - 100M</v>
      </c>
      <c r="K59">
        <v>38271537</v>
      </c>
      <c r="L59" t="str">
        <f t="shared" si="3"/>
        <v>متوسطة 20M - 100M</v>
      </c>
      <c r="M59" s="4">
        <v>1345000</v>
      </c>
      <c r="N59" s="4" t="str">
        <f t="shared" si="4"/>
        <v>متوسطة 500K - 2M</v>
      </c>
      <c r="O59">
        <v>6356838</v>
      </c>
      <c r="P59" t="str">
        <f t="shared" si="5"/>
        <v>متوسط 1M - 10M</v>
      </c>
      <c r="Q59">
        <v>55313750</v>
      </c>
      <c r="R59" s="2">
        <f t="shared" si="6"/>
        <v>55.313749999999999</v>
      </c>
      <c r="S59" t="str">
        <f t="shared" si="7"/>
        <v>مرتفعة 50M - 100M</v>
      </c>
      <c r="T59">
        <v>45746423</v>
      </c>
      <c r="U59" s="2">
        <f t="shared" si="8"/>
        <v>45.746423</v>
      </c>
      <c r="V59" t="str">
        <f t="shared" si="9"/>
        <v>مرتفع 20M - 100M</v>
      </c>
      <c r="W59">
        <v>9567327</v>
      </c>
      <c r="X59" s="2">
        <f t="shared" si="10"/>
        <v>9.5673270000000006</v>
      </c>
      <c r="Y59" t="str">
        <f t="shared" si="11"/>
        <v>متوسطة 2M - 10M</v>
      </c>
      <c r="Z59" s="13">
        <v>0.20799999999999999</v>
      </c>
      <c r="AA59" s="13" t="str">
        <f t="shared" si="12"/>
        <v>منخفض &lt; 15%</v>
      </c>
      <c r="AB59" s="13">
        <v>0.23</v>
      </c>
      <c r="AC59" s="13" t="str">
        <f t="shared" si="13"/>
        <v>منخفض &lt; 13%</v>
      </c>
      <c r="AD59">
        <v>3.7</v>
      </c>
      <c r="AE59" s="11" t="str">
        <f t="shared" si="14"/>
        <v>عائد متوسط (3 – &lt;5 سنوات)</v>
      </c>
      <c r="AF59">
        <v>0.27900000000000003</v>
      </c>
      <c r="AG59" t="str">
        <f t="shared" si="15"/>
        <v>منخفض &lt; 40%</v>
      </c>
      <c r="AH59">
        <v>50578869</v>
      </c>
      <c r="AI59" s="2">
        <f t="shared" si="16"/>
        <v>50.578868999999997</v>
      </c>
      <c r="AJ59" t="str">
        <f t="shared" si="17"/>
        <v>ممتاز ≥ 30M</v>
      </c>
      <c r="AK59">
        <v>13229812</v>
      </c>
      <c r="AL59" s="2">
        <f t="shared" si="18"/>
        <v>13.229812000000001</v>
      </c>
      <c r="AM59" t="str">
        <f t="shared" si="19"/>
        <v>مرتفعة 10M - 30M</v>
      </c>
      <c r="AN59">
        <v>16149295</v>
      </c>
      <c r="AO59" s="2">
        <f t="shared" si="20"/>
        <v>16.149294999999999</v>
      </c>
      <c r="AP59" t="str">
        <f t="shared" si="21"/>
        <v>مرتفعة 10M - 30M</v>
      </c>
      <c r="AQ59" s="13">
        <v>0.12</v>
      </c>
      <c r="AR59" s="13" t="str">
        <f t="shared" si="22"/>
        <v>منخفضة &lt; 11%</v>
      </c>
      <c r="AS59" s="13">
        <v>0.11</v>
      </c>
      <c r="AT59" s="13" t="str">
        <f t="shared" si="23"/>
        <v>استثمار جيد</v>
      </c>
      <c r="AU59" s="13">
        <v>0.17296471492169671</v>
      </c>
      <c r="AV59" s="13" t="str">
        <f t="shared" si="24"/>
        <v>متوسط</v>
      </c>
      <c r="AW59">
        <v>9567327</v>
      </c>
      <c r="AX59" s="2">
        <f t="shared" si="25"/>
        <v>9.5673270000000006</v>
      </c>
      <c r="AY59" t="str">
        <f t="shared" si="26"/>
        <v>معتدل</v>
      </c>
      <c r="AZ59" s="13">
        <v>0.17296471492169671</v>
      </c>
      <c r="BA59" s="13" t="str">
        <f t="shared" si="27"/>
        <v>منخفض</v>
      </c>
      <c r="BB59" s="13">
        <v>0.23917763666357819</v>
      </c>
      <c r="BC59" s="13" t="str">
        <f t="shared" si="28"/>
        <v>منخفض</v>
      </c>
      <c r="BD59">
        <v>1</v>
      </c>
      <c r="BE59" t="str">
        <f t="shared" si="29"/>
        <v>إنتاجية منخفضة ≤ 2</v>
      </c>
      <c r="BF59">
        <v>5</v>
      </c>
      <c r="BG59">
        <v>4</v>
      </c>
      <c r="BH59">
        <v>4</v>
      </c>
      <c r="BI59">
        <v>4</v>
      </c>
      <c r="BJ59">
        <v>1</v>
      </c>
      <c r="BK59">
        <v>3</v>
      </c>
      <c r="BL59">
        <v>21</v>
      </c>
      <c r="BM59" t="s">
        <v>82</v>
      </c>
      <c r="BN59" s="2">
        <v>45.973374999999997</v>
      </c>
      <c r="BO59" s="14" t="str">
        <f t="shared" si="30"/>
        <v>46. Mn</v>
      </c>
      <c r="BP59" s="2">
        <v>38.271537000000002</v>
      </c>
      <c r="BQ59" s="14" t="str">
        <f t="shared" si="31"/>
        <v>38.3 Mn</v>
      </c>
      <c r="BR59" s="2">
        <v>1.345</v>
      </c>
      <c r="BS59" s="14" t="str">
        <f t="shared" si="32"/>
        <v>1.3 Mn</v>
      </c>
      <c r="BT59" s="2">
        <v>6.3568379999999998</v>
      </c>
      <c r="BU59" s="11" t="str">
        <f t="shared" si="33"/>
        <v>1.3 Mn</v>
      </c>
    </row>
    <row r="60" spans="1:73" x14ac:dyDescent="0.35">
      <c r="A60">
        <v>59</v>
      </c>
      <c r="B60" t="s">
        <v>153</v>
      </c>
      <c r="C60" t="str">
        <f t="shared" si="0"/>
        <v>Riyadh - Opportunity 59</v>
      </c>
      <c r="D60" t="s">
        <v>105</v>
      </c>
      <c r="E60" t="s">
        <v>205</v>
      </c>
      <c r="F60" t="s">
        <v>78</v>
      </c>
      <c r="G60" s="11">
        <v>26</v>
      </c>
      <c r="H60" s="11" t="str">
        <f t="shared" si="1"/>
        <v xml:space="preserve"> منخفض (من 25 إلى أقل من 75 موظف)</v>
      </c>
      <c r="I60">
        <v>7112675</v>
      </c>
      <c r="J60" t="str">
        <f t="shared" si="2"/>
        <v>استثمار منخفض &lt; 20M</v>
      </c>
      <c r="K60">
        <v>6092950</v>
      </c>
      <c r="L60" t="str">
        <f t="shared" si="3"/>
        <v>منخفضة &lt; 20M</v>
      </c>
      <c r="M60" s="4">
        <v>300000</v>
      </c>
      <c r="N60" s="4" t="str">
        <f t="shared" si="4"/>
        <v>منخفضة &lt; 500K</v>
      </c>
      <c r="O60">
        <v>719725</v>
      </c>
      <c r="P60" t="str">
        <f t="shared" si="5"/>
        <v>منخفض &lt; 1M</v>
      </c>
      <c r="Q60">
        <v>6825000</v>
      </c>
      <c r="R60" s="2">
        <f t="shared" si="6"/>
        <v>6.8250000000000002</v>
      </c>
      <c r="S60" t="str">
        <f t="shared" si="7"/>
        <v>منخفضة &lt; 10M</v>
      </c>
      <c r="T60">
        <v>5528129</v>
      </c>
      <c r="U60" s="2">
        <f t="shared" si="8"/>
        <v>5.5281289999999998</v>
      </c>
      <c r="V60" t="str">
        <f t="shared" si="9"/>
        <v>متوسط 5M - 20M</v>
      </c>
      <c r="W60">
        <v>1296871</v>
      </c>
      <c r="X60" s="2">
        <f t="shared" si="10"/>
        <v>1.2968710000000001</v>
      </c>
      <c r="Y60" t="str">
        <f t="shared" si="11"/>
        <v>منخفضة &lt; 2M</v>
      </c>
      <c r="Z60" s="13">
        <v>0.182</v>
      </c>
      <c r="AA60" s="13" t="str">
        <f t="shared" si="12"/>
        <v>منخفض &lt; 15%</v>
      </c>
      <c r="AB60" s="13">
        <v>0.19</v>
      </c>
      <c r="AC60" s="13" t="str">
        <f t="shared" si="13"/>
        <v>منخفض &lt; 13%</v>
      </c>
      <c r="AD60">
        <v>3.9</v>
      </c>
      <c r="AE60" s="11" t="str">
        <f t="shared" si="14"/>
        <v>عائد متوسط (3 – &lt;5 سنوات)</v>
      </c>
      <c r="AF60">
        <v>0.51200000000000001</v>
      </c>
      <c r="AG60" t="str">
        <f t="shared" si="15"/>
        <v>متوسط 40% - 60%</v>
      </c>
      <c r="AH60">
        <v>3304034</v>
      </c>
      <c r="AI60" s="2">
        <f t="shared" si="16"/>
        <v>3.3040340000000001</v>
      </c>
      <c r="AJ60" t="str">
        <f t="shared" si="17"/>
        <v>متوسط 2M - 10M</v>
      </c>
      <c r="AK60">
        <v>3197616</v>
      </c>
      <c r="AL60" s="2">
        <f t="shared" si="18"/>
        <v>3.197616</v>
      </c>
      <c r="AM60" t="str">
        <f t="shared" si="19"/>
        <v>متوسطة 2M - 10M</v>
      </c>
      <c r="AN60">
        <v>3731721</v>
      </c>
      <c r="AO60" s="2">
        <f t="shared" si="20"/>
        <v>3.7317209999999998</v>
      </c>
      <c r="AP60" t="str">
        <f t="shared" si="21"/>
        <v>متوسطة 2M - 10M</v>
      </c>
      <c r="AQ60" s="13">
        <v>0.1</v>
      </c>
      <c r="AR60" s="13" t="str">
        <f t="shared" si="22"/>
        <v>منخفضة &lt; 11%</v>
      </c>
      <c r="AS60" s="13">
        <v>0.09</v>
      </c>
      <c r="AT60" s="13" t="str">
        <f t="shared" si="23"/>
        <v>استثمار جيد</v>
      </c>
      <c r="AU60" s="13">
        <v>0.19001772893772889</v>
      </c>
      <c r="AV60" s="13" t="str">
        <f t="shared" si="24"/>
        <v>متوسط</v>
      </c>
      <c r="AW60">
        <v>1296871</v>
      </c>
      <c r="AX60" s="2">
        <f t="shared" si="25"/>
        <v>1.2968710000000001</v>
      </c>
      <c r="AY60" t="str">
        <f t="shared" si="26"/>
        <v>منخفض</v>
      </c>
      <c r="AZ60" s="13">
        <v>0.19001772893772889</v>
      </c>
      <c r="BA60" s="13" t="str">
        <f t="shared" si="27"/>
        <v>منخفض</v>
      </c>
      <c r="BB60" s="13">
        <v>0.46851516483516481</v>
      </c>
      <c r="BC60" s="13" t="str">
        <f t="shared" si="28"/>
        <v>مرتفع</v>
      </c>
      <c r="BD60">
        <v>4</v>
      </c>
      <c r="BE60" t="str">
        <f t="shared" si="29"/>
        <v>إنتاجية متوسطة 3 - 5</v>
      </c>
      <c r="BF60">
        <v>4</v>
      </c>
      <c r="BG60">
        <v>4</v>
      </c>
      <c r="BH60">
        <v>4</v>
      </c>
      <c r="BI60">
        <v>4</v>
      </c>
      <c r="BJ60">
        <v>3</v>
      </c>
      <c r="BK60">
        <v>5</v>
      </c>
      <c r="BL60">
        <v>24</v>
      </c>
      <c r="BM60" t="s">
        <v>82</v>
      </c>
      <c r="BN60" s="2">
        <v>7.1126750000000003</v>
      </c>
      <c r="BO60" s="14" t="str">
        <f t="shared" si="30"/>
        <v>7.1 Mn</v>
      </c>
      <c r="BP60" s="2">
        <v>6.0929500000000001</v>
      </c>
      <c r="BQ60" s="14" t="str">
        <f t="shared" si="31"/>
        <v>6.1 Mn</v>
      </c>
      <c r="BR60" s="2">
        <v>0.3</v>
      </c>
      <c r="BS60" s="14" t="str">
        <f t="shared" si="32"/>
        <v>300 Thousand</v>
      </c>
      <c r="BT60" s="2">
        <v>0.71972499999999995</v>
      </c>
      <c r="BU60" s="11" t="str">
        <f t="shared" si="33"/>
        <v>300 Thousand</v>
      </c>
    </row>
    <row r="61" spans="1:73" x14ac:dyDescent="0.35">
      <c r="A61">
        <v>60</v>
      </c>
      <c r="B61" t="s">
        <v>154</v>
      </c>
      <c r="C61" t="str">
        <f t="shared" si="0"/>
        <v>Riyadh - Opportunity 60</v>
      </c>
      <c r="D61" t="s">
        <v>118</v>
      </c>
      <c r="E61" t="s">
        <v>205</v>
      </c>
      <c r="F61" t="s">
        <v>81</v>
      </c>
      <c r="G61" s="11">
        <v>112</v>
      </c>
      <c r="H61" s="11" t="str">
        <f t="shared" si="1"/>
        <v xml:space="preserve"> متوسط (من 75 إلى أقل من 150 موظف)</v>
      </c>
      <c r="I61">
        <v>24572744</v>
      </c>
      <c r="J61" t="str">
        <f t="shared" si="2"/>
        <v>استثمار متوسط 20M - 100M</v>
      </c>
      <c r="K61">
        <v>22885500</v>
      </c>
      <c r="L61" t="str">
        <f t="shared" si="3"/>
        <v>متوسطة 20M - 100M</v>
      </c>
      <c r="M61" s="4">
        <v>640000</v>
      </c>
      <c r="N61" s="4" t="str">
        <f t="shared" si="4"/>
        <v>متوسطة 500K - 2M</v>
      </c>
      <c r="O61">
        <v>1047244</v>
      </c>
      <c r="P61" t="str">
        <f t="shared" si="5"/>
        <v>متوسط 1M - 10M</v>
      </c>
      <c r="Q61">
        <v>8268375</v>
      </c>
      <c r="R61" s="2">
        <f t="shared" si="6"/>
        <v>8.2683750000000007</v>
      </c>
      <c r="S61" t="str">
        <f t="shared" si="7"/>
        <v>منخفضة &lt; 10M</v>
      </c>
      <c r="T61">
        <v>4662580</v>
      </c>
      <c r="U61" s="2">
        <f t="shared" si="8"/>
        <v>4.6625800000000002</v>
      </c>
      <c r="V61" t="str">
        <f t="shared" si="9"/>
        <v>منخفض &lt; 5M</v>
      </c>
      <c r="W61">
        <v>3605795</v>
      </c>
      <c r="X61" s="2">
        <f t="shared" si="10"/>
        <v>3.6057950000000001</v>
      </c>
      <c r="Y61" t="str">
        <f t="shared" si="11"/>
        <v>متوسطة 2M - 10M</v>
      </c>
      <c r="Z61" s="13">
        <v>0.14699999999999999</v>
      </c>
      <c r="AA61" s="13" t="str">
        <f t="shared" si="12"/>
        <v>منخفض &lt; 15%</v>
      </c>
      <c r="AB61" s="13">
        <v>0.13</v>
      </c>
      <c r="AC61" s="13" t="str">
        <f t="shared" si="13"/>
        <v>منخفض &lt; 13%</v>
      </c>
      <c r="AD61">
        <v>3.7</v>
      </c>
      <c r="AE61" s="11" t="str">
        <f t="shared" si="14"/>
        <v>عائد متوسط (3 – &lt;5 سنوات)</v>
      </c>
      <c r="AF61">
        <v>0.33</v>
      </c>
      <c r="AG61" t="str">
        <f t="shared" si="15"/>
        <v>منخفض &lt; 40%</v>
      </c>
      <c r="AH61">
        <v>4372007</v>
      </c>
      <c r="AI61" s="2">
        <f t="shared" si="16"/>
        <v>4.372007</v>
      </c>
      <c r="AJ61" t="str">
        <f t="shared" si="17"/>
        <v>متوسط 2M - 10M</v>
      </c>
      <c r="AK61">
        <v>6635795</v>
      </c>
      <c r="AL61" s="2">
        <f t="shared" si="18"/>
        <v>6.6357949999999999</v>
      </c>
      <c r="AM61" t="str">
        <f t="shared" si="19"/>
        <v>متوسطة 2M - 10M</v>
      </c>
      <c r="AN61">
        <v>7427520</v>
      </c>
      <c r="AO61" s="2">
        <f t="shared" si="20"/>
        <v>7.4275200000000003</v>
      </c>
      <c r="AP61" t="str">
        <f t="shared" si="21"/>
        <v>متوسطة 2M - 10M</v>
      </c>
      <c r="AQ61" s="13">
        <v>0.12</v>
      </c>
      <c r="AR61" s="13" t="str">
        <f t="shared" si="22"/>
        <v>منخفضة &lt; 11%</v>
      </c>
      <c r="AS61" s="13">
        <v>1.0000000000000011E-2</v>
      </c>
      <c r="AT61" s="13" t="str">
        <f t="shared" si="23"/>
        <v>استثمار جيد</v>
      </c>
      <c r="AU61" s="13">
        <v>0.43609475864362712</v>
      </c>
      <c r="AV61" s="13" t="str">
        <f t="shared" si="24"/>
        <v>مرتفع</v>
      </c>
      <c r="AW61">
        <v>3605795</v>
      </c>
      <c r="AX61" s="2">
        <f t="shared" si="25"/>
        <v>3.6057950000000001</v>
      </c>
      <c r="AY61" t="str">
        <f t="shared" si="26"/>
        <v>منخفض</v>
      </c>
      <c r="AZ61" s="13">
        <v>0.43609475864362712</v>
      </c>
      <c r="BA61" s="13" t="str">
        <f t="shared" si="27"/>
        <v>مرتفع جدًا</v>
      </c>
      <c r="BB61" s="13">
        <v>0.80255128728438174</v>
      </c>
      <c r="BC61" s="13" t="str">
        <f t="shared" si="28"/>
        <v>مرتفع جدًا</v>
      </c>
      <c r="BD61">
        <v>5</v>
      </c>
      <c r="BE61" t="str">
        <f t="shared" si="29"/>
        <v>إنتاجية متوسطة 3 - 5</v>
      </c>
      <c r="BF61">
        <v>3</v>
      </c>
      <c r="BG61">
        <v>4</v>
      </c>
      <c r="BH61">
        <v>5</v>
      </c>
      <c r="BI61">
        <v>5</v>
      </c>
      <c r="BJ61">
        <v>3</v>
      </c>
      <c r="BK61">
        <v>5</v>
      </c>
      <c r="BL61">
        <v>25</v>
      </c>
      <c r="BM61" t="s">
        <v>82</v>
      </c>
      <c r="BN61" s="2">
        <v>24.572744</v>
      </c>
      <c r="BO61" s="14" t="str">
        <f t="shared" si="30"/>
        <v>24.6 Mn</v>
      </c>
      <c r="BP61" s="2">
        <v>22.8855</v>
      </c>
      <c r="BQ61" s="14" t="str">
        <f t="shared" si="31"/>
        <v>22.9 Mn</v>
      </c>
      <c r="BR61" s="2">
        <v>0.64</v>
      </c>
      <c r="BS61" s="14" t="str">
        <f t="shared" si="32"/>
        <v>640 Thousand</v>
      </c>
      <c r="BT61" s="2">
        <v>1.0472440000000001</v>
      </c>
      <c r="BU61" s="11" t="str">
        <f t="shared" si="33"/>
        <v>0.6 Mn</v>
      </c>
    </row>
    <row r="62" spans="1:73" x14ac:dyDescent="0.35">
      <c r="A62">
        <v>61</v>
      </c>
      <c r="B62" t="s">
        <v>155</v>
      </c>
      <c r="C62" t="str">
        <f t="shared" si="0"/>
        <v>Riyadh - Opportunity 61</v>
      </c>
      <c r="D62" t="s">
        <v>118</v>
      </c>
      <c r="E62" t="s">
        <v>205</v>
      </c>
      <c r="F62" t="s">
        <v>81</v>
      </c>
      <c r="G62" s="11">
        <v>120</v>
      </c>
      <c r="H62" s="11" t="str">
        <f t="shared" si="1"/>
        <v xml:space="preserve"> متوسط (من 75 إلى أقل من 150 موظف)</v>
      </c>
      <c r="I62">
        <v>104379933</v>
      </c>
      <c r="J62" t="str">
        <f t="shared" si="2"/>
        <v>استثمار مرتفع ≥ 100M</v>
      </c>
      <c r="K62">
        <v>97907763</v>
      </c>
      <c r="L62" t="str">
        <f t="shared" si="3"/>
        <v>متوسطة 20M - 100M</v>
      </c>
      <c r="M62" s="4">
        <v>800000</v>
      </c>
      <c r="N62" s="4" t="str">
        <f t="shared" si="4"/>
        <v>متوسطة 500K - 2M</v>
      </c>
      <c r="O62">
        <v>5672170</v>
      </c>
      <c r="P62" t="str">
        <f t="shared" si="5"/>
        <v>متوسط 1M - 10M</v>
      </c>
      <c r="Q62">
        <v>45500000</v>
      </c>
      <c r="R62" s="2">
        <f t="shared" si="6"/>
        <v>45.5</v>
      </c>
      <c r="S62" t="str">
        <f t="shared" si="7"/>
        <v>متوسطة 10M - 50M</v>
      </c>
      <c r="T62">
        <v>25339660</v>
      </c>
      <c r="U62" s="2">
        <f t="shared" si="8"/>
        <v>25.339659999999999</v>
      </c>
      <c r="V62" t="str">
        <f t="shared" si="9"/>
        <v>مرتفع 20M - 100M</v>
      </c>
      <c r="W62">
        <v>20160340</v>
      </c>
      <c r="X62" s="2">
        <f t="shared" si="10"/>
        <v>20.160340000000001</v>
      </c>
      <c r="Y62" t="str">
        <f t="shared" si="11"/>
        <v>مرتفعة 10M - 30M</v>
      </c>
      <c r="Z62" s="13">
        <v>0.193</v>
      </c>
      <c r="AA62" s="13" t="str">
        <f t="shared" si="12"/>
        <v>منخفض &lt; 15%</v>
      </c>
      <c r="AB62" s="13">
        <v>0.17</v>
      </c>
      <c r="AC62" s="13" t="str">
        <f t="shared" si="13"/>
        <v>منخفض &lt; 13%</v>
      </c>
      <c r="AD62" s="11">
        <v>4.5</v>
      </c>
      <c r="AE62" s="11" t="str">
        <f t="shared" si="14"/>
        <v>عائد متوسط (3 – &lt;5 سنوات)</v>
      </c>
      <c r="AF62">
        <v>0.65700000000000003</v>
      </c>
      <c r="AG62" t="str">
        <f t="shared" si="15"/>
        <v>مرتفع &gt; 60%</v>
      </c>
      <c r="AH62">
        <v>33524783</v>
      </c>
      <c r="AI62" s="2">
        <f t="shared" si="16"/>
        <v>33.524782999999999</v>
      </c>
      <c r="AJ62" t="str">
        <f t="shared" si="17"/>
        <v>ممتاز ≥ 30M</v>
      </c>
      <c r="AK62">
        <v>37117840</v>
      </c>
      <c r="AL62" s="2">
        <f t="shared" si="18"/>
        <v>37.117840000000001</v>
      </c>
      <c r="AM62" t="str">
        <f t="shared" si="19"/>
        <v>عالية جدًا ≥ 30M</v>
      </c>
      <c r="AN62">
        <v>40583772</v>
      </c>
      <c r="AO62" s="2">
        <f t="shared" si="20"/>
        <v>40.583772000000003</v>
      </c>
      <c r="AP62" t="str">
        <f t="shared" si="21"/>
        <v>عالية جدًا ≥ 30M</v>
      </c>
      <c r="AQ62" s="13">
        <v>0.12</v>
      </c>
      <c r="AR62" s="13" t="str">
        <f t="shared" si="22"/>
        <v>منخفضة &lt; 11%</v>
      </c>
      <c r="AS62" s="13">
        <v>5.0000000000000017E-2</v>
      </c>
      <c r="AT62" s="13" t="str">
        <f t="shared" si="23"/>
        <v>استثمار جيد</v>
      </c>
      <c r="AU62" s="13">
        <v>0.44308439560439561</v>
      </c>
      <c r="AV62" s="13" t="str">
        <f t="shared" si="24"/>
        <v>مرتفع</v>
      </c>
      <c r="AW62">
        <v>20160340</v>
      </c>
      <c r="AX62" s="2">
        <f t="shared" si="25"/>
        <v>20.160340000000001</v>
      </c>
      <c r="AY62" t="str">
        <f t="shared" si="26"/>
        <v>مرتفع</v>
      </c>
      <c r="AZ62" s="13">
        <v>0.44308439560439561</v>
      </c>
      <c r="BA62" s="13" t="str">
        <f t="shared" si="27"/>
        <v>مرتفع جدًا</v>
      </c>
      <c r="BB62" s="13">
        <v>0.81577670329670326</v>
      </c>
      <c r="BC62" s="13" t="str">
        <f t="shared" si="28"/>
        <v>مرتفع جدًا</v>
      </c>
      <c r="BD62">
        <v>1</v>
      </c>
      <c r="BE62" t="str">
        <f t="shared" si="29"/>
        <v>إنتاجية منخفضة ≤ 2</v>
      </c>
      <c r="BF62">
        <v>4</v>
      </c>
      <c r="BG62">
        <v>3</v>
      </c>
      <c r="BH62">
        <v>5</v>
      </c>
      <c r="BI62">
        <v>5</v>
      </c>
      <c r="BJ62">
        <v>1</v>
      </c>
      <c r="BK62">
        <v>5</v>
      </c>
      <c r="BL62">
        <v>23</v>
      </c>
      <c r="BM62" t="s">
        <v>82</v>
      </c>
      <c r="BN62" s="2">
        <v>104.37993299999999</v>
      </c>
      <c r="BO62" s="14" t="str">
        <f t="shared" si="30"/>
        <v>104.4 Mn</v>
      </c>
      <c r="BP62" s="2">
        <v>97.907763000000003</v>
      </c>
      <c r="BQ62" s="14" t="str">
        <f t="shared" si="31"/>
        <v>97.9 Mn</v>
      </c>
      <c r="BR62" s="2">
        <v>0.8</v>
      </c>
      <c r="BS62" s="14" t="str">
        <f t="shared" si="32"/>
        <v>800 Thousand</v>
      </c>
      <c r="BT62" s="2">
        <v>5.6721700000000004</v>
      </c>
      <c r="BU62" s="11" t="str">
        <f t="shared" si="33"/>
        <v>0.8 Mn</v>
      </c>
    </row>
    <row r="63" spans="1:73" x14ac:dyDescent="0.35">
      <c r="A63">
        <v>62</v>
      </c>
      <c r="B63" t="s">
        <v>156</v>
      </c>
      <c r="C63" t="str">
        <f t="shared" si="0"/>
        <v>Riyadh - Opportunity 62</v>
      </c>
      <c r="D63" t="s">
        <v>118</v>
      </c>
      <c r="E63" t="s">
        <v>205</v>
      </c>
      <c r="F63" t="s">
        <v>81</v>
      </c>
      <c r="G63" s="11">
        <v>65</v>
      </c>
      <c r="H63" s="11" t="str">
        <f t="shared" si="1"/>
        <v xml:space="preserve"> منخفض (من 25 إلى أقل من 75 موظف)</v>
      </c>
      <c r="I63">
        <v>22136388</v>
      </c>
      <c r="J63" t="str">
        <f t="shared" si="2"/>
        <v>استثمار متوسط 20M - 100M</v>
      </c>
      <c r="K63">
        <v>18347400</v>
      </c>
      <c r="L63" t="str">
        <f t="shared" si="3"/>
        <v>منخفضة &lt; 20M</v>
      </c>
      <c r="M63" s="4">
        <v>550000</v>
      </c>
      <c r="N63" s="4" t="str">
        <f t="shared" si="4"/>
        <v>متوسطة 500K - 2M</v>
      </c>
      <c r="O63">
        <v>3238988</v>
      </c>
      <c r="P63" t="str">
        <f t="shared" si="5"/>
        <v>متوسط 1M - 10M</v>
      </c>
      <c r="Q63">
        <v>28174080</v>
      </c>
      <c r="R63" s="2">
        <f t="shared" si="6"/>
        <v>28.17408</v>
      </c>
      <c r="S63" t="str">
        <f t="shared" si="7"/>
        <v>متوسطة 10M - 50M</v>
      </c>
      <c r="T63">
        <v>24794618</v>
      </c>
      <c r="U63" s="2">
        <f t="shared" si="8"/>
        <v>24.794618</v>
      </c>
      <c r="V63" t="str">
        <f t="shared" si="9"/>
        <v>مرتفع 20M - 100M</v>
      </c>
      <c r="W63">
        <v>3379462</v>
      </c>
      <c r="X63" s="2">
        <f t="shared" si="10"/>
        <v>3.3794620000000002</v>
      </c>
      <c r="Y63" t="str">
        <f t="shared" si="11"/>
        <v>متوسطة 2M - 10M</v>
      </c>
      <c r="Z63" s="13">
        <v>0.153</v>
      </c>
      <c r="AA63" s="13" t="str">
        <f t="shared" si="12"/>
        <v>منخفض &lt; 15%</v>
      </c>
      <c r="AB63" s="13">
        <v>0.12</v>
      </c>
      <c r="AC63" s="13" t="str">
        <f t="shared" si="13"/>
        <v>منخفض &lt; 13%</v>
      </c>
      <c r="AD63" s="11">
        <v>4.9000000000000004</v>
      </c>
      <c r="AE63" s="11" t="str">
        <f t="shared" si="14"/>
        <v>عائد متوسط (3 – &lt;5 سنوات)</v>
      </c>
      <c r="AF63">
        <v>0.73399999999999999</v>
      </c>
      <c r="AG63" t="str">
        <f t="shared" si="15"/>
        <v>مرتفع &gt; 60%</v>
      </c>
      <c r="AH63">
        <v>3613928</v>
      </c>
      <c r="AI63" s="2">
        <f t="shared" si="16"/>
        <v>3.613928</v>
      </c>
      <c r="AJ63" t="str">
        <f t="shared" si="17"/>
        <v>متوسط 2M - 10M</v>
      </c>
      <c r="AK63">
        <v>24018467</v>
      </c>
      <c r="AL63" s="2">
        <f t="shared" si="18"/>
        <v>24.018467000000001</v>
      </c>
      <c r="AM63" t="str">
        <f t="shared" si="19"/>
        <v>مرتفعة 10M - 30M</v>
      </c>
      <c r="AN63">
        <v>25152847</v>
      </c>
      <c r="AO63" s="2">
        <f t="shared" si="20"/>
        <v>25.152847000000001</v>
      </c>
      <c r="AP63" t="str">
        <f t="shared" si="21"/>
        <v>مرتفعة 10M - 30M</v>
      </c>
      <c r="AQ63" s="13">
        <v>0.12</v>
      </c>
      <c r="AR63" s="13" t="str">
        <f t="shared" si="22"/>
        <v>منخفضة &lt; 11%</v>
      </c>
      <c r="AS63" s="13">
        <v>0</v>
      </c>
      <c r="AT63" s="13" t="str">
        <f t="shared" si="23"/>
        <v>في طور التحسن</v>
      </c>
      <c r="AU63" s="13">
        <v>0.1199493293126164</v>
      </c>
      <c r="AV63" s="13" t="str">
        <f t="shared" si="24"/>
        <v>منخفض</v>
      </c>
      <c r="AW63">
        <v>3379462</v>
      </c>
      <c r="AX63" s="2">
        <f t="shared" si="25"/>
        <v>3.3794620000000002</v>
      </c>
      <c r="AY63" t="str">
        <f t="shared" si="26"/>
        <v>منخفض</v>
      </c>
      <c r="AZ63" s="13">
        <v>0.1199493293126164</v>
      </c>
      <c r="BA63" s="13" t="str">
        <f t="shared" si="27"/>
        <v>منخفض</v>
      </c>
      <c r="BB63" s="13">
        <v>0.85250226449275357</v>
      </c>
      <c r="BC63" s="13" t="str">
        <f t="shared" si="28"/>
        <v>مرتفع جدًا</v>
      </c>
      <c r="BD63">
        <v>3</v>
      </c>
      <c r="BE63" t="str">
        <f t="shared" si="29"/>
        <v>إنتاجية متوسطة 3 - 5</v>
      </c>
      <c r="BF63">
        <v>3</v>
      </c>
      <c r="BG63">
        <v>3</v>
      </c>
      <c r="BH63">
        <v>3</v>
      </c>
      <c r="BI63">
        <v>3</v>
      </c>
      <c r="BJ63">
        <v>1</v>
      </c>
      <c r="BK63">
        <v>5</v>
      </c>
      <c r="BL63">
        <v>18</v>
      </c>
      <c r="BM63" t="s">
        <v>87</v>
      </c>
      <c r="BN63" s="2">
        <v>22.136388</v>
      </c>
      <c r="BO63" s="14" t="str">
        <f t="shared" si="30"/>
        <v>22.1 Mn</v>
      </c>
      <c r="BP63" s="2">
        <v>18.3474</v>
      </c>
      <c r="BQ63" s="14" t="str">
        <f t="shared" si="31"/>
        <v>18.3 Mn</v>
      </c>
      <c r="BR63" s="2">
        <v>0.55000000000000004</v>
      </c>
      <c r="BS63" s="14" t="str">
        <f t="shared" si="32"/>
        <v>550 Thousand</v>
      </c>
      <c r="BT63" s="2">
        <v>3.238988</v>
      </c>
      <c r="BU63" s="11" t="str">
        <f t="shared" si="33"/>
        <v>0.6 Mn</v>
      </c>
    </row>
    <row r="64" spans="1:73" x14ac:dyDescent="0.35">
      <c r="A64">
        <v>63</v>
      </c>
      <c r="B64" t="s">
        <v>157</v>
      </c>
      <c r="C64" t="str">
        <f t="shared" si="0"/>
        <v>Riyadh - Opportunity 63</v>
      </c>
      <c r="D64" t="s">
        <v>118</v>
      </c>
      <c r="E64" t="s">
        <v>205</v>
      </c>
      <c r="F64" t="s">
        <v>78</v>
      </c>
      <c r="G64" s="11">
        <v>11</v>
      </c>
      <c r="H64" s="11" t="str">
        <f t="shared" si="1"/>
        <v xml:space="preserve"> منخفض جدًا (أقل من 25 موظف)</v>
      </c>
      <c r="I64">
        <v>2563937</v>
      </c>
      <c r="J64" t="str">
        <f t="shared" si="2"/>
        <v>استثمار منخفض &lt; 20M</v>
      </c>
      <c r="K64">
        <v>1906950</v>
      </c>
      <c r="L64" t="str">
        <f t="shared" si="3"/>
        <v>منخفضة &lt; 20M</v>
      </c>
      <c r="M64" s="4">
        <v>210000</v>
      </c>
      <c r="N64" s="4" t="str">
        <f t="shared" si="4"/>
        <v>منخفضة &lt; 500K</v>
      </c>
      <c r="O64">
        <v>656987</v>
      </c>
      <c r="P64" t="str">
        <f t="shared" si="5"/>
        <v>منخفض &lt; 1M</v>
      </c>
      <c r="Q64">
        <v>3530400</v>
      </c>
      <c r="R64" s="2">
        <f t="shared" si="6"/>
        <v>3.5304000000000002</v>
      </c>
      <c r="S64" t="str">
        <f t="shared" si="7"/>
        <v>منخفضة &lt; 10M</v>
      </c>
      <c r="T64">
        <v>2681280</v>
      </c>
      <c r="U64" s="2">
        <f t="shared" si="8"/>
        <v>2.6812800000000001</v>
      </c>
      <c r="V64" t="str">
        <f t="shared" si="9"/>
        <v>منخفض &lt; 5M</v>
      </c>
      <c r="W64">
        <v>849120</v>
      </c>
      <c r="X64" s="2">
        <f t="shared" si="10"/>
        <v>0.84911999999999999</v>
      </c>
      <c r="Y64" t="str">
        <f t="shared" si="11"/>
        <v>منخفضة &lt; 2M</v>
      </c>
      <c r="Z64" s="13">
        <v>0.33100000000000002</v>
      </c>
      <c r="AA64" s="13" t="str">
        <f t="shared" si="12"/>
        <v>منخفض &lt; 15%</v>
      </c>
      <c r="AB64" s="13">
        <v>0.22</v>
      </c>
      <c r="AC64" s="13" t="str">
        <f t="shared" si="13"/>
        <v>منخفض &lt; 13%</v>
      </c>
      <c r="AD64">
        <v>3.2</v>
      </c>
      <c r="AE64" s="11" t="str">
        <f t="shared" si="14"/>
        <v>عائد متوسط (3 – &lt;5 سنوات)</v>
      </c>
      <c r="AF64">
        <v>0.38800000000000001</v>
      </c>
      <c r="AG64" t="str">
        <f t="shared" si="15"/>
        <v>منخفض &lt; 40%</v>
      </c>
      <c r="AH64">
        <v>2173889</v>
      </c>
      <c r="AI64" s="2">
        <f t="shared" si="16"/>
        <v>2.173889</v>
      </c>
      <c r="AJ64" t="str">
        <f t="shared" si="17"/>
        <v>متوسط 2M - 10M</v>
      </c>
      <c r="AK64">
        <v>1318120</v>
      </c>
      <c r="AL64" s="2">
        <f t="shared" si="18"/>
        <v>1.31812</v>
      </c>
      <c r="AM64" t="str">
        <f t="shared" si="19"/>
        <v>منخفضة &lt; 2M</v>
      </c>
      <c r="AN64">
        <v>1470173</v>
      </c>
      <c r="AO64" s="2">
        <f t="shared" si="20"/>
        <v>1.470173</v>
      </c>
      <c r="AP64" t="str">
        <f t="shared" si="21"/>
        <v>منخفضة جدًا &lt; 2M</v>
      </c>
      <c r="AQ64" s="13">
        <v>0.1</v>
      </c>
      <c r="AR64" s="13" t="str">
        <f t="shared" si="22"/>
        <v>منخفضة &lt; 11%</v>
      </c>
      <c r="AS64" s="13">
        <v>0.12</v>
      </c>
      <c r="AT64" s="13" t="str">
        <f t="shared" si="23"/>
        <v>استثمار جيد</v>
      </c>
      <c r="AU64" s="13">
        <v>0.24051665533650579</v>
      </c>
      <c r="AV64" s="13" t="str">
        <f t="shared" si="24"/>
        <v>متوسط</v>
      </c>
      <c r="AW64">
        <v>849120</v>
      </c>
      <c r="AX64" s="2">
        <f t="shared" si="25"/>
        <v>0.84911999999999999</v>
      </c>
      <c r="AY64" t="str">
        <f t="shared" si="26"/>
        <v>منخفض</v>
      </c>
      <c r="AZ64" s="13">
        <v>0.24051665533650579</v>
      </c>
      <c r="BA64" s="13" t="str">
        <f t="shared" si="27"/>
        <v>معتدل</v>
      </c>
      <c r="BB64" s="13">
        <v>0.37336279175164289</v>
      </c>
      <c r="BC64" s="13" t="str">
        <f t="shared" si="28"/>
        <v>معتدل</v>
      </c>
      <c r="BD64">
        <v>4</v>
      </c>
      <c r="BE64" t="str">
        <f t="shared" si="29"/>
        <v>إنتاجية متوسطة 3 - 5</v>
      </c>
      <c r="BF64">
        <v>5</v>
      </c>
      <c r="BG64">
        <v>4</v>
      </c>
      <c r="BH64">
        <v>4</v>
      </c>
      <c r="BI64">
        <v>4</v>
      </c>
      <c r="BJ64">
        <v>3</v>
      </c>
      <c r="BK64">
        <v>4</v>
      </c>
      <c r="BL64">
        <v>24</v>
      </c>
      <c r="BM64" t="s">
        <v>82</v>
      </c>
      <c r="BN64" s="2">
        <v>2.5639370000000001</v>
      </c>
      <c r="BO64" s="14" t="str">
        <f t="shared" si="30"/>
        <v>2.6 Mn</v>
      </c>
      <c r="BP64" s="2">
        <v>1.9069499999999999</v>
      </c>
      <c r="BQ64" s="14" t="str">
        <f t="shared" si="31"/>
        <v>1.9 Mn</v>
      </c>
      <c r="BR64" s="2">
        <v>0.21</v>
      </c>
      <c r="BS64" s="14" t="str">
        <f t="shared" si="32"/>
        <v>210 Thousand</v>
      </c>
      <c r="BT64" s="2">
        <v>0.65698699999999999</v>
      </c>
      <c r="BU64" s="11" t="str">
        <f t="shared" si="33"/>
        <v>210 Thousand</v>
      </c>
    </row>
    <row r="65" spans="1:73" x14ac:dyDescent="0.35">
      <c r="A65">
        <v>64</v>
      </c>
      <c r="B65" t="s">
        <v>158</v>
      </c>
      <c r="C65" t="str">
        <f t="shared" si="0"/>
        <v>Al-Dawadmi - Opportunity 64</v>
      </c>
      <c r="D65" t="s">
        <v>118</v>
      </c>
      <c r="E65" t="s">
        <v>159</v>
      </c>
      <c r="F65" t="s">
        <v>81</v>
      </c>
      <c r="G65" s="11">
        <v>110</v>
      </c>
      <c r="H65" s="11" t="str">
        <f t="shared" si="1"/>
        <v xml:space="preserve"> متوسط (من 75 إلى أقل من 150 موظف)</v>
      </c>
      <c r="I65">
        <v>25463744</v>
      </c>
      <c r="J65" t="str">
        <f t="shared" si="2"/>
        <v>استثمار متوسط 20M - 100M</v>
      </c>
      <c r="K65">
        <v>23817900</v>
      </c>
      <c r="L65" t="str">
        <f t="shared" si="3"/>
        <v>متوسطة 20M - 100M</v>
      </c>
      <c r="M65" s="4">
        <v>400000</v>
      </c>
      <c r="N65" s="4" t="str">
        <f t="shared" si="4"/>
        <v>منخفضة &lt; 500K</v>
      </c>
      <c r="O65">
        <v>2058844</v>
      </c>
      <c r="P65" t="str">
        <f t="shared" si="5"/>
        <v>متوسط 1M - 10M</v>
      </c>
      <c r="Q65">
        <v>8736500</v>
      </c>
      <c r="R65" s="2">
        <f t="shared" si="6"/>
        <v>8.7364999999999995</v>
      </c>
      <c r="S65" t="str">
        <f t="shared" si="7"/>
        <v>منخفضة &lt; 10M</v>
      </c>
      <c r="T65">
        <v>4629510</v>
      </c>
      <c r="U65" s="2">
        <f t="shared" si="8"/>
        <v>4.6295099999999998</v>
      </c>
      <c r="V65" t="str">
        <f t="shared" si="9"/>
        <v>منخفض &lt; 5M</v>
      </c>
      <c r="W65">
        <v>4106990</v>
      </c>
      <c r="X65" s="2">
        <f t="shared" si="10"/>
        <v>4.1069899999999997</v>
      </c>
      <c r="Y65" t="str">
        <f t="shared" si="11"/>
        <v>متوسطة 2M - 10M</v>
      </c>
      <c r="Z65" s="13">
        <v>0.161</v>
      </c>
      <c r="AA65" s="13" t="str">
        <f t="shared" si="12"/>
        <v>منخفض &lt; 15%</v>
      </c>
      <c r="AB65" s="13">
        <v>0.14000000000000001</v>
      </c>
      <c r="AC65" s="13" t="str">
        <f t="shared" si="13"/>
        <v>منخفض &lt; 13%</v>
      </c>
      <c r="AD65">
        <v>3.5</v>
      </c>
      <c r="AE65" s="11" t="str">
        <f t="shared" si="14"/>
        <v>عائد متوسط (3 – &lt;5 سنوات)</v>
      </c>
      <c r="AF65">
        <v>0.42499999999999999</v>
      </c>
      <c r="AG65" t="str">
        <f t="shared" si="15"/>
        <v>متوسط 40% - 60%</v>
      </c>
      <c r="AH65">
        <v>5493374</v>
      </c>
      <c r="AI65" s="2">
        <f t="shared" si="16"/>
        <v>5.4933740000000002</v>
      </c>
      <c r="AJ65" t="str">
        <f t="shared" si="17"/>
        <v>متوسط 2M - 10M</v>
      </c>
      <c r="AK65">
        <v>6662450</v>
      </c>
      <c r="AL65" s="2">
        <f t="shared" si="18"/>
        <v>6.6624499999999998</v>
      </c>
      <c r="AM65" t="str">
        <f t="shared" si="19"/>
        <v>متوسطة 2M - 10M</v>
      </c>
      <c r="AN65">
        <v>7389021</v>
      </c>
      <c r="AO65" s="2">
        <f t="shared" si="20"/>
        <v>7.3890209999999996</v>
      </c>
      <c r="AP65" t="str">
        <f t="shared" si="21"/>
        <v>متوسطة 2M - 10M</v>
      </c>
      <c r="AQ65" s="13">
        <v>0.12</v>
      </c>
      <c r="AR65" s="13" t="str">
        <f t="shared" si="22"/>
        <v>منخفضة &lt; 11%</v>
      </c>
      <c r="AS65" s="13">
        <v>2.0000000000000021E-2</v>
      </c>
      <c r="AT65" s="13" t="str">
        <f t="shared" si="23"/>
        <v>استثمار جيد</v>
      </c>
      <c r="AU65" s="13">
        <v>0.47009557603159158</v>
      </c>
      <c r="AV65" s="13" t="str">
        <f t="shared" si="24"/>
        <v>مرتفع جدًا</v>
      </c>
      <c r="AW65">
        <v>4106990</v>
      </c>
      <c r="AX65" s="2">
        <f t="shared" si="25"/>
        <v>4.1069899999999997</v>
      </c>
      <c r="AY65" t="str">
        <f t="shared" si="26"/>
        <v>منخفض</v>
      </c>
      <c r="AZ65" s="13">
        <v>0.47009557603159158</v>
      </c>
      <c r="BA65" s="13" t="str">
        <f t="shared" si="27"/>
        <v>مرتفع جدًا</v>
      </c>
      <c r="BB65" s="13">
        <v>0.76259943913466488</v>
      </c>
      <c r="BC65" s="13" t="str">
        <f t="shared" si="28"/>
        <v>مرتفع جدًا</v>
      </c>
      <c r="BD65">
        <v>4</v>
      </c>
      <c r="BE65" t="str">
        <f t="shared" si="29"/>
        <v>إنتاجية متوسطة 3 - 5</v>
      </c>
      <c r="BF65">
        <v>3</v>
      </c>
      <c r="BG65">
        <v>4</v>
      </c>
      <c r="BH65">
        <v>5</v>
      </c>
      <c r="BI65">
        <v>5</v>
      </c>
      <c r="BJ65">
        <v>3</v>
      </c>
      <c r="BK65">
        <v>5</v>
      </c>
      <c r="BL65">
        <v>25</v>
      </c>
      <c r="BM65" t="s">
        <v>82</v>
      </c>
      <c r="BN65" s="2">
        <v>25.463743999999998</v>
      </c>
      <c r="BO65" s="14" t="str">
        <f t="shared" si="30"/>
        <v>25.5 Mn</v>
      </c>
      <c r="BP65" s="2">
        <v>23.817900000000002</v>
      </c>
      <c r="BQ65" s="14" t="str">
        <f t="shared" si="31"/>
        <v>23.8 Mn</v>
      </c>
      <c r="BR65" s="2">
        <v>0.4</v>
      </c>
      <c r="BS65" s="14" t="str">
        <f t="shared" si="32"/>
        <v>400 Thousand</v>
      </c>
      <c r="BT65" s="2">
        <v>2.0588440000000001</v>
      </c>
      <c r="BU65" s="11" t="str">
        <f t="shared" si="33"/>
        <v>0.4 Mn</v>
      </c>
    </row>
    <row r="66" spans="1:73" x14ac:dyDescent="0.35">
      <c r="A66">
        <v>65</v>
      </c>
      <c r="B66" t="s">
        <v>160</v>
      </c>
      <c r="C66" t="str">
        <f t="shared" si="0"/>
        <v>Riyadh - Opportunity 65</v>
      </c>
      <c r="D66" t="s">
        <v>109</v>
      </c>
      <c r="E66" t="s">
        <v>205</v>
      </c>
      <c r="F66" t="s">
        <v>78</v>
      </c>
      <c r="G66" s="11">
        <v>9</v>
      </c>
      <c r="H66" s="11" t="str">
        <f t="shared" si="1"/>
        <v xml:space="preserve"> منخفض جدًا (أقل من 25 موظف)</v>
      </c>
      <c r="I66">
        <v>1655270</v>
      </c>
      <c r="J66" t="str">
        <f t="shared" si="2"/>
        <v>استثمار منخفض &lt; 20M</v>
      </c>
      <c r="K66">
        <v>1203820</v>
      </c>
      <c r="L66" t="str">
        <f t="shared" si="3"/>
        <v>منخفضة &lt; 20M</v>
      </c>
      <c r="M66" s="4">
        <v>90000</v>
      </c>
      <c r="N66" s="4" t="str">
        <f t="shared" si="4"/>
        <v>منخفضة &lt; 500K</v>
      </c>
      <c r="O66">
        <v>362450</v>
      </c>
      <c r="P66" t="str">
        <f t="shared" si="5"/>
        <v>منخفض &lt; 1M</v>
      </c>
      <c r="Q66">
        <v>2385025</v>
      </c>
      <c r="R66" s="2">
        <f t="shared" si="6"/>
        <v>2.3850250000000002</v>
      </c>
      <c r="S66" t="str">
        <f t="shared" si="7"/>
        <v>منخفضة &lt; 10M</v>
      </c>
      <c r="T66">
        <v>1634955</v>
      </c>
      <c r="U66" s="2">
        <f t="shared" si="8"/>
        <v>1.6349549999999999</v>
      </c>
      <c r="V66" t="str">
        <f t="shared" si="9"/>
        <v>منخفض &lt; 5M</v>
      </c>
      <c r="W66">
        <v>750070</v>
      </c>
      <c r="X66" s="2">
        <f t="shared" si="10"/>
        <v>0.75007000000000001</v>
      </c>
      <c r="Y66" t="str">
        <f t="shared" si="11"/>
        <v>منخفضة &lt; 2M</v>
      </c>
      <c r="Z66" s="13">
        <v>0.45300000000000001</v>
      </c>
      <c r="AA66" s="13" t="str">
        <f t="shared" si="12"/>
        <v>منخفض &lt; 15%</v>
      </c>
      <c r="AB66" s="13">
        <v>0.26</v>
      </c>
      <c r="AC66" s="13" t="str">
        <f t="shared" si="13"/>
        <v>منخفض &lt; 13%</v>
      </c>
      <c r="AD66" s="11">
        <v>2.8</v>
      </c>
      <c r="AE66" s="11" t="str">
        <f t="shared" si="14"/>
        <v>عائد قصير (1 – &lt;3 سنوات)</v>
      </c>
      <c r="AF66">
        <v>0.311</v>
      </c>
      <c r="AG66" t="str">
        <f t="shared" si="15"/>
        <v>منخفض &lt; 40%</v>
      </c>
      <c r="AH66">
        <v>1324475</v>
      </c>
      <c r="AI66" s="2">
        <f t="shared" si="16"/>
        <v>1.3244750000000001</v>
      </c>
      <c r="AJ66" t="str">
        <f t="shared" si="17"/>
        <v>منخفض &lt; 2M</v>
      </c>
      <c r="AK66">
        <v>1102675</v>
      </c>
      <c r="AL66" s="2">
        <f t="shared" si="18"/>
        <v>1.1026750000000001</v>
      </c>
      <c r="AM66" t="str">
        <f t="shared" si="19"/>
        <v>منخفضة &lt; 2M</v>
      </c>
      <c r="AN66">
        <v>1240032</v>
      </c>
      <c r="AO66" s="2">
        <f t="shared" si="20"/>
        <v>1.240032</v>
      </c>
      <c r="AP66" t="str">
        <f t="shared" si="21"/>
        <v>منخفضة جدًا &lt; 2M</v>
      </c>
      <c r="AQ66" s="13">
        <v>0.1</v>
      </c>
      <c r="AR66" s="13" t="str">
        <f t="shared" si="22"/>
        <v>منخفضة &lt; 11%</v>
      </c>
      <c r="AS66" s="13">
        <v>0.16</v>
      </c>
      <c r="AT66" s="13" t="str">
        <f t="shared" si="23"/>
        <v>استثمار جيد</v>
      </c>
      <c r="AU66" s="13">
        <v>0.31449146235364411</v>
      </c>
      <c r="AV66" s="13" t="str">
        <f t="shared" si="24"/>
        <v>مرتفع</v>
      </c>
      <c r="AW66">
        <v>750070</v>
      </c>
      <c r="AX66" s="2">
        <f t="shared" si="25"/>
        <v>0.75007000000000001</v>
      </c>
      <c r="AY66" t="str">
        <f t="shared" si="26"/>
        <v>منخفض</v>
      </c>
      <c r="AZ66" s="13">
        <v>0.31449146235364411</v>
      </c>
      <c r="BA66" s="13" t="str">
        <f t="shared" si="27"/>
        <v>مرتفع</v>
      </c>
      <c r="BB66" s="13">
        <v>0.4623326799509439</v>
      </c>
      <c r="BC66" s="13" t="str">
        <f t="shared" si="28"/>
        <v>مرتفع</v>
      </c>
      <c r="BD66">
        <v>5</v>
      </c>
      <c r="BE66" t="str">
        <f t="shared" si="29"/>
        <v>إنتاجية متوسطة 3 - 5</v>
      </c>
      <c r="BF66">
        <v>5</v>
      </c>
      <c r="BG66">
        <v>5</v>
      </c>
      <c r="BH66">
        <v>5</v>
      </c>
      <c r="BI66">
        <v>5</v>
      </c>
      <c r="BJ66">
        <v>3</v>
      </c>
      <c r="BK66">
        <v>5</v>
      </c>
      <c r="BL66">
        <v>28</v>
      </c>
      <c r="BM66" t="s">
        <v>79</v>
      </c>
      <c r="BN66" s="2">
        <v>1.65527</v>
      </c>
      <c r="BO66" s="14" t="str">
        <f t="shared" si="30"/>
        <v>1.7 Mn</v>
      </c>
      <c r="BP66" s="2">
        <v>1.2038199999999999</v>
      </c>
      <c r="BQ66" s="14" t="str">
        <f t="shared" si="31"/>
        <v>1.2 Mn</v>
      </c>
      <c r="BR66" s="2">
        <v>0.09</v>
      </c>
      <c r="BS66" s="14" t="str">
        <f t="shared" si="32"/>
        <v>90 Thousand</v>
      </c>
      <c r="BT66" s="2">
        <v>0.36244999999999999</v>
      </c>
      <c r="BU66" s="11" t="str">
        <f t="shared" si="33"/>
        <v>90 Thousand</v>
      </c>
    </row>
    <row r="67" spans="1:73" x14ac:dyDescent="0.35">
      <c r="A67">
        <v>66</v>
      </c>
      <c r="B67" t="s">
        <v>161</v>
      </c>
      <c r="C67" t="str">
        <f t="shared" ref="C67:C106" si="34">E67 &amp; " - Opportunity " &amp; ROW()-1</f>
        <v>Riyadh - Opportunity 66</v>
      </c>
      <c r="D67" t="s">
        <v>109</v>
      </c>
      <c r="E67" t="s">
        <v>205</v>
      </c>
      <c r="F67" t="s">
        <v>81</v>
      </c>
      <c r="G67" s="11">
        <v>245</v>
      </c>
      <c r="H67" s="11" t="str">
        <f t="shared" ref="H67:H106" si="35">IF(G67&lt;25," منخفض جدًا (أقل من 25 موظف)",
IF(G67&lt;75," منخفض (من 25 إلى أقل من 75 موظف)",
IF(G67&lt;150," متوسط (من 75 إلى أقل من 150 موظف)",
" مرتفع (150 موظف فأكثر)")))</f>
        <v xml:space="preserve"> مرتفع (150 موظف فأكثر)</v>
      </c>
      <c r="I67">
        <v>208000000</v>
      </c>
      <c r="J67" t="str">
        <f t="shared" ref="J67:J106" si="36">IF(I67&lt;20000000,"استثمار منخفض &lt; 20M",IF(I67&lt;100000000,"استثمار متوسط 20M - 100M","استثمار مرتفع ≥ 100M"))</f>
        <v>استثمار مرتفع ≥ 100M</v>
      </c>
      <c r="K67">
        <v>195200000</v>
      </c>
      <c r="L67" t="str">
        <f t="shared" ref="L67:L106" si="37">IF(K67&lt;20000000, "منخفضة &lt; 20M", IF(K67&lt;100000000, "متوسطة 20M - 100M", "مرتفعة ≥ 100M"))</f>
        <v>مرتفعة ≥ 100M</v>
      </c>
      <c r="M67" s="4">
        <v>1000000</v>
      </c>
      <c r="N67" s="4" t="str">
        <f t="shared" ref="N67:N106" si="38">IF(M67&lt;500000, "منخفضة &lt; 500K", IF(M67&lt;2000000, "متوسطة 500K - 2M", "مرتفعة ≥ 2M"))</f>
        <v>متوسطة 500K - 2M</v>
      </c>
      <c r="O67">
        <v>11800000</v>
      </c>
      <c r="P67" t="str">
        <f t="shared" ref="P67:P106" si="39">IF(O67&lt;1000000, "منخفض &lt; 1M", IF(O67&lt;10000000, "متوسط 1M - 10M", "مرتفع ≥ 10M"))</f>
        <v>مرتفع ≥ 10M</v>
      </c>
      <c r="Q67">
        <v>48000000</v>
      </c>
      <c r="R67" s="2">
        <f t="shared" ref="R67:R106" si="40">Q67/1000000</f>
        <v>48</v>
      </c>
      <c r="S67" t="str">
        <f t="shared" ref="S67:S106" si="41">IF(Q67&lt;10000000, "منخفضة &lt; 10M", IF(Q67&lt;50000000, "متوسطة 10M - 50M", IF(Q67&lt;100000000, "مرتفعة 50M - 100M", "ضخمة ≥ 100M")))</f>
        <v>متوسطة 10M - 50M</v>
      </c>
      <c r="T67">
        <v>37600000</v>
      </c>
      <c r="U67" s="2">
        <f t="shared" ref="U67:U106" si="42">T67/1000000</f>
        <v>37.6</v>
      </c>
      <c r="V67" t="str">
        <f t="shared" ref="V67:V106" si="43">IF(T67&lt;5000000, "منخفض &lt; 5M", IF(T67&lt;20000000, "متوسط 5M - 20M", IF(T67&lt;100000000, "مرتفع 20M - 100M", "ضخم ≥ 100M")))</f>
        <v>مرتفع 20M - 100M</v>
      </c>
      <c r="W67">
        <v>10400000</v>
      </c>
      <c r="X67" s="2">
        <f t="shared" ref="X67:X106" si="44">W67/1000000</f>
        <v>10.4</v>
      </c>
      <c r="Y67" t="str">
        <f t="shared" ref="Y67:Y106" si="45">IF(W67&lt;2000000, "منخفضة &lt; 2M", IF(W67&lt;10000000, "متوسطة 2M - 10M", IF(W67&lt;30000000, "مرتفعة 10M - 30M", "ضخمة ≥ 30M")))</f>
        <v>مرتفعة 10M - 30M</v>
      </c>
      <c r="Z67" s="13">
        <v>0.25</v>
      </c>
      <c r="AA67" s="13" t="str">
        <f t="shared" ref="AA67:AA106" si="46">IF(VALUE(LEFT(Z67,LEN(Z67)-1))/100&lt;0.15, "منخفض &lt; 15%", IF(VALUE(LEFT(Z67,LEN(Z67)-1))/100&lt;0.3, "متوسط 15% - 30%", IF(VALUE(LEFT(Z67,LEN(Z67)-1))/100&lt;0.5, "مرتفع 30% - 50%", "ممتاز ≥ 50%")))</f>
        <v>منخفض &lt; 15%</v>
      </c>
      <c r="AB67" s="13">
        <v>0.18</v>
      </c>
      <c r="AC67" s="13" t="str">
        <f t="shared" ref="AC67:AC106" si="47">IF(VALUE(LEFT(AB67,LEN(AB67)-1))/100&lt;0.13, "منخفض &lt; 13%", IF(VALUE(LEFT(AB67,LEN(AB67)-1))/100&lt;0.17, "متوسط 13% - 17%", IF(VALUE(LEFT(AB67,LEN(AB67)-1))/100&lt;0.22, "مرتفع 17% - 22%", "ممتاز ≥ 22%")))</f>
        <v>منخفض &lt; 13%</v>
      </c>
      <c r="AD67">
        <v>4</v>
      </c>
      <c r="AE67" s="11" t="str">
        <f t="shared" ref="AE67:AE106" si="48">IF(AD67&lt;3,"عائد قصير (1 – &lt;3 سنوات)",IF(AD67&lt;5,"عائد متوسط (3 – &lt;5 سنوات)","عائد طويل (5 – 7 سنوات)"))</f>
        <v>عائد متوسط (3 – &lt;5 سنوات)</v>
      </c>
      <c r="AF67">
        <v>0.5</v>
      </c>
      <c r="AG67" t="str">
        <f t="shared" ref="AG67:AG106" si="49">IF(AF67&lt;0.4, "منخفض &lt; 40%", IF(AF67&lt;0.6, "متوسط 40% - 60%", "مرتفع &gt; 60%"))</f>
        <v>متوسط 40% - 60%</v>
      </c>
      <c r="AH67">
        <v>21000000</v>
      </c>
      <c r="AI67" s="2">
        <f t="shared" ref="AI67:AI106" si="50">AH67/1000000</f>
        <v>21</v>
      </c>
      <c r="AJ67" t="str">
        <f t="shared" ref="AJ67:AJ106" si="51">IF(AH67&lt;2000000,"منخفض &lt; 2M", IF(AH67&lt;10000000,"متوسط 2M - 10M", IF(AH67&lt;30000000,"مرتفع 10M - 30M","ممتاز ≥ 30M")))</f>
        <v>مرتفع 10M - 30M</v>
      </c>
      <c r="AK67">
        <v>16500000</v>
      </c>
      <c r="AL67" s="2">
        <f t="shared" ref="AL67:AL106" si="52">AK67/1000000</f>
        <v>16.5</v>
      </c>
      <c r="AM67" t="str">
        <f t="shared" ref="AM67:AM106" si="53">IF(AK67&lt;2000000, "منخفضة &lt; 2M", IF(AK67&lt;10000000, "متوسطة 2M - 10M", IF(AK67&lt;30000000, "مرتفعة 10M - 30M", "عالية جدًا ≥ 30M")))</f>
        <v>مرتفعة 10M - 30M</v>
      </c>
      <c r="AN67">
        <v>19500000</v>
      </c>
      <c r="AO67" s="2">
        <f t="shared" ref="AO67:AO106" si="54">AN67/1000000</f>
        <v>19.5</v>
      </c>
      <c r="AP67" t="str">
        <f t="shared" ref="AP67:AP106" si="55">IF(AN67&lt;2000000,"منخفضة جدًا &lt; 2M", IF(AN67&lt;10000000,"متوسطة 2M - 10M", IF(AN67&lt;30000000,"مرتفعة 10M - 30M","عالية جدًا ≥ 30M")))</f>
        <v>مرتفعة 10M - 30M</v>
      </c>
      <c r="AQ67" s="13">
        <v>0.12</v>
      </c>
      <c r="AR67" s="13" t="str">
        <f t="shared" ref="AR67:AR106" si="56">IF(VALUE(LEFT(AQ67,LEN(AQ67)-1))/100&lt;0.11, "منخفضة &lt; 11%", IF(VALUE(LEFT(AQ67,LEN(AQ67)-1))/100&lt;0.13, "متوسطة 11% - 13%", "مرتفعة ≥ 13%"))</f>
        <v>منخفضة &lt; 11%</v>
      </c>
      <c r="AS67" s="13">
        <v>0.06</v>
      </c>
      <c r="AT67" s="13" t="str">
        <f t="shared" ref="AT67:AT106" si="57">IF(AS67="", "في طور التحسن",
 IF(--SUBSTITUTE(AS67,"%","")/100 &lt;= 0, "في طور التحسن",
 IF(--SUBSTITUTE(AS67,"%","")/100 &lt; 0.04, "استثمار جيد",
 IF(--SUBSTITUTE(AS67,"%","")/100 &lt; 0.1, "استثمار جيد جدًا",
 "استثمار ممتاز"))))</f>
        <v>استثمار جيد</v>
      </c>
      <c r="AU67" s="13">
        <v>0.2166666666666667</v>
      </c>
      <c r="AV67" s="13" t="str">
        <f t="shared" ref="AV67:AV106" si="58">IF(AU67&lt;=15%,"منخفض",
 IF(AU67&lt;=30%,"متوسط",
 IF(AU67&lt;=45%,"مرتفع","مرتفع جدًا")))</f>
        <v>متوسط</v>
      </c>
      <c r="AW67">
        <v>10400000</v>
      </c>
      <c r="AX67" s="2">
        <f t="shared" ref="AX67:AX106" si="59">AW67/1000000</f>
        <v>10.4</v>
      </c>
      <c r="AY67" t="str">
        <f t="shared" ref="AY67:AY106" si="60">IF(AW67&lt;5000000,"منخفض",
 IF(AW67&lt;15000000,"معتدل",
 IF(AW67&lt;30000000,"مرتفع","مرتفع جدًا")))</f>
        <v>معتدل</v>
      </c>
      <c r="AZ67" s="13">
        <v>0.2166666666666667</v>
      </c>
      <c r="BA67" s="13" t="str">
        <f t="shared" ref="BA67:BA106" si="61">IF(AZ67&lt;0.2,"منخفض",
 IF(AZ67&lt;0.3,"معتدل",
 IF(AZ67&lt;0.4,"مرتفع","مرتفع جدًا")))</f>
        <v>معتدل</v>
      </c>
      <c r="BB67" s="13">
        <v>0.34375</v>
      </c>
      <c r="BC67" s="13" t="str">
        <f t="shared" ref="BC67:BC106" si="62">IF(BB67&lt;0.25, "منخفض",
 IF(BB67&lt;0.4, "معتدل",
 IF(BB67&lt;0.6, "مرتفع", "مرتفع جدًا")))</f>
        <v>معتدل</v>
      </c>
      <c r="BD67">
        <v>1</v>
      </c>
      <c r="BE67" t="str">
        <f t="shared" ref="BE67:BE106" si="63">IF(BD67&lt;=2, "إنتاجية منخفضة ≤ 2", IF(BD67&lt;=5, "إنتاجية متوسطة 3 - 5", "إنتاجية مرتفعة &gt; 5"))</f>
        <v>إنتاجية منخفضة ≤ 2</v>
      </c>
      <c r="BF67">
        <v>4</v>
      </c>
      <c r="BG67">
        <v>4</v>
      </c>
      <c r="BH67">
        <v>4</v>
      </c>
      <c r="BI67">
        <v>4</v>
      </c>
      <c r="BJ67">
        <v>1</v>
      </c>
      <c r="BK67">
        <v>4</v>
      </c>
      <c r="BL67">
        <v>21</v>
      </c>
      <c r="BM67" t="s">
        <v>82</v>
      </c>
      <c r="BN67" s="2">
        <v>208</v>
      </c>
      <c r="BO67" s="14" t="str">
        <f t="shared" ref="BO67:BO106" si="64">TEXT(BN67,"0.#") &amp; " Mn"</f>
        <v>208. Mn</v>
      </c>
      <c r="BP67" s="2">
        <v>195.2</v>
      </c>
      <c r="BQ67" s="14" t="str">
        <f t="shared" ref="BQ67:BQ106" si="65">TEXT(BP67,"0.#") &amp; " Mn"</f>
        <v>195.2 Mn</v>
      </c>
      <c r="BR67" s="2">
        <v>1</v>
      </c>
      <c r="BS67" s="14" t="str">
        <f t="shared" ref="BS67:BS106" si="66">IF(BR67&lt;1, TEXT(BR67*1000,"0") &amp; " Thousand", TEXT(BR67,"0.0") &amp; " Mn")</f>
        <v>1.0 Mn</v>
      </c>
      <c r="BT67" s="2">
        <v>11.8</v>
      </c>
      <c r="BU67" s="11" t="str">
        <f t="shared" ref="BU67:BU106" si="67">IF(BT67&lt;1, TEXT(BR67*1000,"0") &amp; " Thousand", TEXT(BR67,"0.0") &amp; " Mn")</f>
        <v>1.0 Mn</v>
      </c>
    </row>
    <row r="68" spans="1:73" x14ac:dyDescent="0.35">
      <c r="A68">
        <v>67</v>
      </c>
      <c r="B68" t="s">
        <v>162</v>
      </c>
      <c r="C68" t="str">
        <f t="shared" si="34"/>
        <v>Riyadh - Opportunity 67</v>
      </c>
      <c r="D68" t="s">
        <v>109</v>
      </c>
      <c r="E68" t="s">
        <v>205</v>
      </c>
      <c r="F68" t="s">
        <v>81</v>
      </c>
      <c r="G68" s="11">
        <v>65</v>
      </c>
      <c r="H68" s="11" t="str">
        <f t="shared" si="35"/>
        <v xml:space="preserve"> منخفض (من 25 إلى أقل من 75 موظف)</v>
      </c>
      <c r="I68">
        <v>28962380</v>
      </c>
      <c r="J68" t="str">
        <f t="shared" si="36"/>
        <v>استثمار متوسط 20M - 100M</v>
      </c>
      <c r="K68">
        <v>26732456</v>
      </c>
      <c r="L68" t="str">
        <f t="shared" si="37"/>
        <v>متوسطة 20M - 100M</v>
      </c>
      <c r="M68" s="4">
        <v>200000</v>
      </c>
      <c r="N68" s="4" t="str">
        <f t="shared" si="38"/>
        <v>منخفضة &lt; 500K</v>
      </c>
      <c r="O68">
        <v>2024924</v>
      </c>
      <c r="P68" t="str">
        <f t="shared" si="39"/>
        <v>متوسط 1M - 10M</v>
      </c>
      <c r="Q68">
        <v>13000000</v>
      </c>
      <c r="R68" s="2">
        <f t="shared" si="40"/>
        <v>13</v>
      </c>
      <c r="S68" t="str">
        <f t="shared" si="41"/>
        <v>متوسطة 10M - 50M</v>
      </c>
      <c r="T68">
        <v>9360000</v>
      </c>
      <c r="U68" s="2">
        <f t="shared" si="42"/>
        <v>9.36</v>
      </c>
      <c r="V68" t="str">
        <f t="shared" si="43"/>
        <v>متوسط 5M - 20M</v>
      </c>
      <c r="W68">
        <v>3640000</v>
      </c>
      <c r="X68" s="2">
        <f t="shared" si="44"/>
        <v>3.64</v>
      </c>
      <c r="Y68" t="str">
        <f t="shared" si="45"/>
        <v>متوسطة 2M - 10M</v>
      </c>
      <c r="Z68" s="13">
        <v>0.13</v>
      </c>
      <c r="AA68" s="13" t="str">
        <f t="shared" si="46"/>
        <v>منخفض &lt; 15%</v>
      </c>
      <c r="AB68" s="13">
        <v>0.15</v>
      </c>
      <c r="AC68" s="13" t="str">
        <f t="shared" si="47"/>
        <v>منخفض &lt; 13%</v>
      </c>
      <c r="AD68">
        <v>5.5</v>
      </c>
      <c r="AE68" s="11" t="str">
        <f t="shared" si="48"/>
        <v>عائد طويل (5 – 7 سنوات)</v>
      </c>
      <c r="AF68">
        <v>0.59</v>
      </c>
      <c r="AG68" t="str">
        <f t="shared" si="49"/>
        <v>متوسط 40% - 60%</v>
      </c>
      <c r="AH68">
        <v>2800000</v>
      </c>
      <c r="AI68" s="2">
        <f t="shared" si="50"/>
        <v>2.8</v>
      </c>
      <c r="AJ68" t="str">
        <f t="shared" si="51"/>
        <v>متوسط 2M - 10M</v>
      </c>
      <c r="AK68">
        <v>3400000</v>
      </c>
      <c r="AL68" s="2">
        <f t="shared" si="52"/>
        <v>3.4</v>
      </c>
      <c r="AM68" t="str">
        <f t="shared" si="53"/>
        <v>متوسطة 2M - 10M</v>
      </c>
      <c r="AN68">
        <v>4000000</v>
      </c>
      <c r="AO68" s="2">
        <f t="shared" si="54"/>
        <v>4</v>
      </c>
      <c r="AP68" t="str">
        <f t="shared" si="55"/>
        <v>متوسطة 2M - 10M</v>
      </c>
      <c r="AQ68" s="13">
        <v>0.12</v>
      </c>
      <c r="AR68" s="13" t="str">
        <f t="shared" si="56"/>
        <v>منخفضة &lt; 11%</v>
      </c>
      <c r="AS68" s="13">
        <v>0.03</v>
      </c>
      <c r="AT68" s="13" t="str">
        <f t="shared" si="57"/>
        <v>استثمار جيد</v>
      </c>
      <c r="AU68" s="13">
        <v>0.28000000000000003</v>
      </c>
      <c r="AV68" s="13" t="str">
        <f t="shared" si="58"/>
        <v>متوسط</v>
      </c>
      <c r="AW68">
        <v>3640000</v>
      </c>
      <c r="AX68" s="2">
        <f t="shared" si="59"/>
        <v>3.64</v>
      </c>
      <c r="AY68" t="str">
        <f t="shared" si="60"/>
        <v>منخفض</v>
      </c>
      <c r="AZ68" s="13">
        <v>0.28000000000000003</v>
      </c>
      <c r="BA68" s="13" t="str">
        <f t="shared" si="61"/>
        <v>معتدل</v>
      </c>
      <c r="BB68" s="13">
        <v>0.26153846153846161</v>
      </c>
      <c r="BC68" s="13" t="str">
        <f t="shared" si="62"/>
        <v>معتدل</v>
      </c>
      <c r="BD68">
        <v>2</v>
      </c>
      <c r="BE68" t="str">
        <f t="shared" si="63"/>
        <v>إنتاجية منخفضة ≤ 2</v>
      </c>
      <c r="BF68">
        <v>3</v>
      </c>
      <c r="BG68">
        <v>3</v>
      </c>
      <c r="BH68">
        <v>5</v>
      </c>
      <c r="BI68">
        <v>5</v>
      </c>
      <c r="BJ68">
        <v>1</v>
      </c>
      <c r="BK68">
        <v>3</v>
      </c>
      <c r="BL68">
        <v>20</v>
      </c>
      <c r="BM68" t="s">
        <v>82</v>
      </c>
      <c r="BN68" s="2">
        <v>28.96238</v>
      </c>
      <c r="BO68" s="14" t="str">
        <f t="shared" si="64"/>
        <v>29. Mn</v>
      </c>
      <c r="BP68" s="2">
        <v>26.732455999999999</v>
      </c>
      <c r="BQ68" s="14" t="str">
        <f t="shared" si="65"/>
        <v>26.7 Mn</v>
      </c>
      <c r="BR68" s="2">
        <v>0.2</v>
      </c>
      <c r="BS68" s="14" t="str">
        <f t="shared" si="66"/>
        <v>200 Thousand</v>
      </c>
      <c r="BT68" s="2">
        <v>2.0249239999999999</v>
      </c>
      <c r="BU68" s="11" t="str">
        <f t="shared" si="67"/>
        <v>0.2 Mn</v>
      </c>
    </row>
    <row r="69" spans="1:73" x14ac:dyDescent="0.35">
      <c r="A69">
        <v>68</v>
      </c>
      <c r="B69" t="s">
        <v>163</v>
      </c>
      <c r="C69" t="str">
        <f t="shared" si="34"/>
        <v>Riyadh - Opportunity 68</v>
      </c>
      <c r="D69" t="s">
        <v>109</v>
      </c>
      <c r="E69" t="s">
        <v>205</v>
      </c>
      <c r="F69" t="s">
        <v>78</v>
      </c>
      <c r="G69" s="11">
        <v>24</v>
      </c>
      <c r="H69" s="11" t="str">
        <f t="shared" si="35"/>
        <v xml:space="preserve"> منخفض جدًا (أقل من 25 موظف)</v>
      </c>
      <c r="I69">
        <v>15260000</v>
      </c>
      <c r="J69" t="str">
        <f t="shared" si="36"/>
        <v>استثمار منخفض &lt; 20M</v>
      </c>
      <c r="K69">
        <v>13700000</v>
      </c>
      <c r="L69" t="str">
        <f t="shared" si="37"/>
        <v>منخفضة &lt; 20M</v>
      </c>
      <c r="M69" s="4">
        <v>100000</v>
      </c>
      <c r="N69" s="4" t="str">
        <f t="shared" si="38"/>
        <v>منخفضة &lt; 500K</v>
      </c>
      <c r="O69">
        <v>1460000</v>
      </c>
      <c r="P69" t="str">
        <f t="shared" si="39"/>
        <v>متوسط 1M - 10M</v>
      </c>
      <c r="Q69">
        <v>5100000</v>
      </c>
      <c r="R69" s="2">
        <f t="shared" si="40"/>
        <v>5.0999999999999996</v>
      </c>
      <c r="S69" t="str">
        <f t="shared" si="41"/>
        <v>منخفضة &lt; 10M</v>
      </c>
      <c r="T69">
        <v>3900000</v>
      </c>
      <c r="U69" s="2">
        <f t="shared" si="42"/>
        <v>3.9</v>
      </c>
      <c r="V69" t="str">
        <f t="shared" si="43"/>
        <v>منخفض &lt; 5M</v>
      </c>
      <c r="W69">
        <v>1200000</v>
      </c>
      <c r="X69" s="2">
        <f t="shared" si="44"/>
        <v>1.2</v>
      </c>
      <c r="Y69" t="str">
        <f t="shared" si="45"/>
        <v>منخفضة &lt; 2M</v>
      </c>
      <c r="Z69" s="13">
        <v>0.11</v>
      </c>
      <c r="AA69" s="13" t="str">
        <f t="shared" si="46"/>
        <v>منخفض &lt; 15%</v>
      </c>
      <c r="AB69" s="13">
        <v>0.12</v>
      </c>
      <c r="AC69" s="13" t="str">
        <f t="shared" si="47"/>
        <v>منخفض &lt; 13%</v>
      </c>
      <c r="AD69">
        <v>5.8</v>
      </c>
      <c r="AE69" s="11" t="str">
        <f t="shared" si="48"/>
        <v>عائد طويل (5 – 7 سنوات)</v>
      </c>
      <c r="AF69">
        <v>0.61</v>
      </c>
      <c r="AG69" t="str">
        <f t="shared" si="49"/>
        <v>مرتفع &gt; 60%</v>
      </c>
      <c r="AH69">
        <v>950000</v>
      </c>
      <c r="AI69" s="2">
        <f t="shared" si="50"/>
        <v>0.95</v>
      </c>
      <c r="AJ69" t="str">
        <f t="shared" si="51"/>
        <v>منخفض &lt; 2M</v>
      </c>
      <c r="AK69">
        <v>1150000</v>
      </c>
      <c r="AL69" s="2">
        <f t="shared" si="52"/>
        <v>1.1499999999999999</v>
      </c>
      <c r="AM69" t="str">
        <f t="shared" si="53"/>
        <v>منخفضة &lt; 2M</v>
      </c>
      <c r="AN69">
        <v>1350000</v>
      </c>
      <c r="AO69" s="2">
        <f t="shared" si="54"/>
        <v>1.35</v>
      </c>
      <c r="AP69" t="str">
        <f t="shared" si="55"/>
        <v>منخفضة جدًا &lt; 2M</v>
      </c>
      <c r="AQ69" s="13">
        <v>0.1</v>
      </c>
      <c r="AR69" s="13" t="str">
        <f t="shared" si="56"/>
        <v>منخفضة &lt; 11%</v>
      </c>
      <c r="AS69" s="13">
        <v>1.999999999999999E-2</v>
      </c>
      <c r="AT69" s="13" t="str">
        <f t="shared" si="57"/>
        <v>استثمار جيد</v>
      </c>
      <c r="AU69" s="13">
        <v>0.23529411764705879</v>
      </c>
      <c r="AV69" s="13" t="str">
        <f t="shared" si="58"/>
        <v>متوسط</v>
      </c>
      <c r="AW69">
        <v>1200000</v>
      </c>
      <c r="AX69" s="2">
        <f t="shared" si="59"/>
        <v>1.2</v>
      </c>
      <c r="AY69" t="str">
        <f t="shared" si="60"/>
        <v>منخفض</v>
      </c>
      <c r="AZ69" s="13">
        <v>0.23529411764705879</v>
      </c>
      <c r="BA69" s="13" t="str">
        <f t="shared" si="61"/>
        <v>معتدل</v>
      </c>
      <c r="BB69" s="13">
        <v>0.2254901960784314</v>
      </c>
      <c r="BC69" s="13" t="str">
        <f t="shared" si="62"/>
        <v>منخفض</v>
      </c>
      <c r="BD69">
        <v>2</v>
      </c>
      <c r="BE69" t="str">
        <f t="shared" si="63"/>
        <v>إنتاجية منخفضة ≤ 2</v>
      </c>
      <c r="BF69">
        <v>3</v>
      </c>
      <c r="BG69">
        <v>3</v>
      </c>
      <c r="BH69">
        <v>4</v>
      </c>
      <c r="BI69">
        <v>4</v>
      </c>
      <c r="BJ69">
        <v>1</v>
      </c>
      <c r="BK69">
        <v>3</v>
      </c>
      <c r="BL69">
        <v>18</v>
      </c>
      <c r="BM69" t="s">
        <v>87</v>
      </c>
      <c r="BN69" s="2">
        <v>15.26</v>
      </c>
      <c r="BO69" s="14" t="str">
        <f t="shared" si="64"/>
        <v>15.3 Mn</v>
      </c>
      <c r="BP69" s="2">
        <v>13.7</v>
      </c>
      <c r="BQ69" s="14" t="str">
        <f t="shared" si="65"/>
        <v>13.7 Mn</v>
      </c>
      <c r="BR69" s="2">
        <v>0.1</v>
      </c>
      <c r="BS69" s="14" t="str">
        <f t="shared" si="66"/>
        <v>100 Thousand</v>
      </c>
      <c r="BT69" s="2">
        <v>1.46</v>
      </c>
      <c r="BU69" s="11" t="str">
        <f t="shared" si="67"/>
        <v>0.1 Mn</v>
      </c>
    </row>
    <row r="70" spans="1:73" x14ac:dyDescent="0.35">
      <c r="A70">
        <v>69</v>
      </c>
      <c r="B70" t="s">
        <v>164</v>
      </c>
      <c r="C70" t="str">
        <f t="shared" si="34"/>
        <v>Riyadh - Opportunity 69</v>
      </c>
      <c r="D70" t="s">
        <v>131</v>
      </c>
      <c r="E70" t="s">
        <v>205</v>
      </c>
      <c r="F70" t="s">
        <v>78</v>
      </c>
      <c r="G70" s="11">
        <v>7</v>
      </c>
      <c r="H70" s="11" t="str">
        <f t="shared" si="35"/>
        <v xml:space="preserve"> منخفض جدًا (أقل من 25 موظف)</v>
      </c>
      <c r="I70">
        <v>850000</v>
      </c>
      <c r="J70" t="str">
        <f t="shared" si="36"/>
        <v>استثمار منخفض &lt; 20M</v>
      </c>
      <c r="K70">
        <v>700000</v>
      </c>
      <c r="L70" t="str">
        <f t="shared" si="37"/>
        <v>منخفضة &lt; 20M</v>
      </c>
      <c r="M70" s="4">
        <v>50000</v>
      </c>
      <c r="N70" s="4" t="str">
        <f t="shared" si="38"/>
        <v>منخفضة &lt; 500K</v>
      </c>
      <c r="O70">
        <v>100000</v>
      </c>
      <c r="P70" t="str">
        <f t="shared" si="39"/>
        <v>منخفض &lt; 1M</v>
      </c>
      <c r="Q70">
        <v>2700000</v>
      </c>
      <c r="R70" s="2">
        <f t="shared" si="40"/>
        <v>2.7</v>
      </c>
      <c r="S70" t="str">
        <f t="shared" si="41"/>
        <v>منخفضة &lt; 10M</v>
      </c>
      <c r="T70">
        <v>1800000</v>
      </c>
      <c r="U70" s="2">
        <f t="shared" si="42"/>
        <v>1.8</v>
      </c>
      <c r="V70" t="str">
        <f t="shared" si="43"/>
        <v>منخفض &lt; 5M</v>
      </c>
      <c r="W70">
        <v>900000</v>
      </c>
      <c r="X70" s="2">
        <f t="shared" si="44"/>
        <v>0.9</v>
      </c>
      <c r="Y70" t="str">
        <f t="shared" si="45"/>
        <v>منخفضة &lt; 2M</v>
      </c>
      <c r="Z70" s="13">
        <v>0.35</v>
      </c>
      <c r="AA70" s="13" t="str">
        <f t="shared" si="46"/>
        <v>منخفض &lt; 15%</v>
      </c>
      <c r="AB70" s="13">
        <v>0.22</v>
      </c>
      <c r="AC70" s="13" t="str">
        <f t="shared" si="47"/>
        <v>منخفض &lt; 13%</v>
      </c>
      <c r="AD70" s="11">
        <v>2.9</v>
      </c>
      <c r="AE70" s="11" t="str">
        <f t="shared" si="48"/>
        <v>عائد قصير (1 – &lt;3 سنوات)</v>
      </c>
      <c r="AF70">
        <v>0.44</v>
      </c>
      <c r="AG70" t="str">
        <f t="shared" si="49"/>
        <v>متوسط 40% - 60%</v>
      </c>
      <c r="AH70">
        <v>1230000</v>
      </c>
      <c r="AI70" s="2">
        <f t="shared" si="50"/>
        <v>1.23</v>
      </c>
      <c r="AJ70" t="str">
        <f t="shared" si="51"/>
        <v>منخفض &lt; 2M</v>
      </c>
      <c r="AK70">
        <v>990000</v>
      </c>
      <c r="AL70" s="2">
        <f t="shared" si="52"/>
        <v>0.99</v>
      </c>
      <c r="AM70" t="str">
        <f t="shared" si="53"/>
        <v>منخفضة &lt; 2M</v>
      </c>
      <c r="AN70">
        <v>1130000</v>
      </c>
      <c r="AO70" s="2">
        <f t="shared" si="54"/>
        <v>1.1299999999999999</v>
      </c>
      <c r="AP70" t="str">
        <f t="shared" si="55"/>
        <v>منخفضة جدًا &lt; 2M</v>
      </c>
      <c r="AQ70" s="13">
        <v>0.1</v>
      </c>
      <c r="AR70" s="13" t="str">
        <f t="shared" si="56"/>
        <v>منخفضة &lt; 11%</v>
      </c>
      <c r="AS70" s="13">
        <v>0.12</v>
      </c>
      <c r="AT70" s="13" t="str">
        <f t="shared" si="57"/>
        <v>استثمار جيد</v>
      </c>
      <c r="AU70" s="13">
        <v>0.33333333333333331</v>
      </c>
      <c r="AV70" s="13" t="str">
        <f t="shared" si="58"/>
        <v>مرتفع</v>
      </c>
      <c r="AW70">
        <v>900000</v>
      </c>
      <c r="AX70" s="2">
        <f t="shared" si="59"/>
        <v>0.9</v>
      </c>
      <c r="AY70" t="str">
        <f t="shared" si="60"/>
        <v>منخفض</v>
      </c>
      <c r="AZ70" s="13">
        <v>0.33333333333333331</v>
      </c>
      <c r="BA70" s="13" t="str">
        <f t="shared" si="61"/>
        <v>مرتفع</v>
      </c>
      <c r="BB70" s="13">
        <v>0.36666666666666659</v>
      </c>
      <c r="BC70" s="13" t="str">
        <f t="shared" si="62"/>
        <v>معتدل</v>
      </c>
      <c r="BD70">
        <v>8</v>
      </c>
      <c r="BE70" t="str">
        <f t="shared" si="63"/>
        <v>إنتاجية مرتفعة &gt; 5</v>
      </c>
      <c r="BF70">
        <v>5</v>
      </c>
      <c r="BG70">
        <v>5</v>
      </c>
      <c r="BH70">
        <v>5</v>
      </c>
      <c r="BI70">
        <v>5</v>
      </c>
      <c r="BJ70">
        <v>4</v>
      </c>
      <c r="BK70">
        <v>4</v>
      </c>
      <c r="BL70">
        <v>28</v>
      </c>
      <c r="BM70" t="s">
        <v>79</v>
      </c>
      <c r="BN70" s="2">
        <v>0.85</v>
      </c>
      <c r="BO70" s="14" t="str">
        <f t="shared" si="64"/>
        <v>0.9 Mn</v>
      </c>
      <c r="BP70" s="2">
        <v>0.7</v>
      </c>
      <c r="BQ70" s="14" t="str">
        <f t="shared" si="65"/>
        <v>0.7 Mn</v>
      </c>
      <c r="BR70" s="2">
        <v>0.05</v>
      </c>
      <c r="BS70" s="14" t="str">
        <f t="shared" si="66"/>
        <v>50 Thousand</v>
      </c>
      <c r="BT70" s="2">
        <v>0.1</v>
      </c>
      <c r="BU70" s="11" t="str">
        <f t="shared" si="67"/>
        <v>50 Thousand</v>
      </c>
    </row>
    <row r="71" spans="1:73" x14ac:dyDescent="0.35">
      <c r="A71">
        <v>70</v>
      </c>
      <c r="B71" t="s">
        <v>165</v>
      </c>
      <c r="C71" t="str">
        <f t="shared" si="34"/>
        <v>Riyadh - Opportunity 70</v>
      </c>
      <c r="D71" t="s">
        <v>131</v>
      </c>
      <c r="E71" t="s">
        <v>205</v>
      </c>
      <c r="F71" t="s">
        <v>81</v>
      </c>
      <c r="G71" s="11">
        <v>32</v>
      </c>
      <c r="H71" s="11" t="str">
        <f t="shared" si="35"/>
        <v xml:space="preserve"> منخفض (من 25 إلى أقل من 75 موظف)</v>
      </c>
      <c r="I71">
        <v>15480000</v>
      </c>
      <c r="J71" t="str">
        <f t="shared" si="36"/>
        <v>استثمار منخفض &lt; 20M</v>
      </c>
      <c r="K71">
        <v>14280000</v>
      </c>
      <c r="L71" t="str">
        <f t="shared" si="37"/>
        <v>منخفضة &lt; 20M</v>
      </c>
      <c r="M71" s="4">
        <v>200000</v>
      </c>
      <c r="N71" s="4" t="str">
        <f t="shared" si="38"/>
        <v>منخفضة &lt; 500K</v>
      </c>
      <c r="O71">
        <v>1000000</v>
      </c>
      <c r="P71" t="str">
        <f t="shared" si="39"/>
        <v>متوسط 1M - 10M</v>
      </c>
      <c r="Q71">
        <v>6100000</v>
      </c>
      <c r="R71" s="2">
        <f t="shared" si="40"/>
        <v>6.1</v>
      </c>
      <c r="S71" t="str">
        <f t="shared" si="41"/>
        <v>منخفضة &lt; 10M</v>
      </c>
      <c r="T71">
        <v>4300000</v>
      </c>
      <c r="U71" s="2">
        <f t="shared" si="42"/>
        <v>4.3</v>
      </c>
      <c r="V71" t="str">
        <f t="shared" si="43"/>
        <v>منخفض &lt; 5M</v>
      </c>
      <c r="W71">
        <v>1800000</v>
      </c>
      <c r="X71" s="2">
        <f t="shared" si="44"/>
        <v>1.8</v>
      </c>
      <c r="Y71" t="str">
        <f t="shared" si="45"/>
        <v>منخفضة &lt; 2M</v>
      </c>
      <c r="Z71" s="13">
        <v>0.18</v>
      </c>
      <c r="AA71" s="13" t="str">
        <f t="shared" si="46"/>
        <v>منخفض &lt; 15%</v>
      </c>
      <c r="AB71" s="13">
        <v>0.17</v>
      </c>
      <c r="AC71" s="13" t="str">
        <f t="shared" si="47"/>
        <v>منخفض &lt; 13%</v>
      </c>
      <c r="AD71">
        <v>4.4000000000000004</v>
      </c>
      <c r="AE71" s="11" t="str">
        <f t="shared" si="48"/>
        <v>عائد متوسط (3 – &lt;5 سنوات)</v>
      </c>
      <c r="AF71">
        <v>0.49</v>
      </c>
      <c r="AG71" t="str">
        <f t="shared" si="49"/>
        <v>متوسط 40% - 60%</v>
      </c>
      <c r="AH71">
        <v>2700000</v>
      </c>
      <c r="AI71" s="2">
        <f t="shared" si="50"/>
        <v>2.7</v>
      </c>
      <c r="AJ71" t="str">
        <f t="shared" si="51"/>
        <v>متوسط 2M - 10M</v>
      </c>
      <c r="AK71">
        <v>1650000</v>
      </c>
      <c r="AL71" s="2">
        <f t="shared" si="52"/>
        <v>1.65</v>
      </c>
      <c r="AM71" t="str">
        <f t="shared" si="53"/>
        <v>منخفضة &lt; 2M</v>
      </c>
      <c r="AN71">
        <v>1870000</v>
      </c>
      <c r="AO71" s="2">
        <f t="shared" si="54"/>
        <v>1.87</v>
      </c>
      <c r="AP71" t="str">
        <f t="shared" si="55"/>
        <v>منخفضة جدًا &lt; 2M</v>
      </c>
      <c r="AQ71" s="13">
        <v>0.12</v>
      </c>
      <c r="AR71" s="13" t="str">
        <f t="shared" si="56"/>
        <v>منخفضة &lt; 11%</v>
      </c>
      <c r="AS71" s="13">
        <v>5.0000000000000017E-2</v>
      </c>
      <c r="AT71" s="13" t="str">
        <f t="shared" si="57"/>
        <v>استثمار جيد</v>
      </c>
      <c r="AU71" s="13">
        <v>0.29508196721311469</v>
      </c>
      <c r="AV71" s="13" t="str">
        <f t="shared" si="58"/>
        <v>متوسط</v>
      </c>
      <c r="AW71">
        <v>1800000</v>
      </c>
      <c r="AX71" s="2">
        <f t="shared" si="59"/>
        <v>1.8</v>
      </c>
      <c r="AY71" t="str">
        <f t="shared" si="60"/>
        <v>منخفض</v>
      </c>
      <c r="AZ71" s="13">
        <v>0.29508196721311469</v>
      </c>
      <c r="BA71" s="13" t="str">
        <f t="shared" si="61"/>
        <v>معتدل</v>
      </c>
      <c r="BB71" s="13">
        <v>0.27049180327868849</v>
      </c>
      <c r="BC71" s="13" t="str">
        <f t="shared" si="62"/>
        <v>معتدل</v>
      </c>
      <c r="BD71">
        <v>2</v>
      </c>
      <c r="BE71" t="str">
        <f t="shared" si="63"/>
        <v>إنتاجية منخفضة ≤ 2</v>
      </c>
      <c r="BF71">
        <v>4</v>
      </c>
      <c r="BG71">
        <v>3</v>
      </c>
      <c r="BH71">
        <v>5</v>
      </c>
      <c r="BI71">
        <v>5</v>
      </c>
      <c r="BJ71">
        <v>1</v>
      </c>
      <c r="BK71">
        <v>3</v>
      </c>
      <c r="BL71">
        <v>21</v>
      </c>
      <c r="BM71" t="s">
        <v>82</v>
      </c>
      <c r="BN71" s="2">
        <v>15.48</v>
      </c>
      <c r="BO71" s="14" t="str">
        <f t="shared" si="64"/>
        <v>15.5 Mn</v>
      </c>
      <c r="BP71" s="2">
        <v>14.28</v>
      </c>
      <c r="BQ71" s="14" t="str">
        <f t="shared" si="65"/>
        <v>14.3 Mn</v>
      </c>
      <c r="BR71" s="2">
        <v>0.2</v>
      </c>
      <c r="BS71" s="14" t="str">
        <f t="shared" si="66"/>
        <v>200 Thousand</v>
      </c>
      <c r="BT71" s="2">
        <v>1</v>
      </c>
      <c r="BU71" s="11" t="str">
        <f t="shared" si="67"/>
        <v>0.2 Mn</v>
      </c>
    </row>
    <row r="72" spans="1:73" x14ac:dyDescent="0.35">
      <c r="A72">
        <v>71</v>
      </c>
      <c r="B72" t="s">
        <v>166</v>
      </c>
      <c r="C72" t="str">
        <f t="shared" si="34"/>
        <v>Riyadh - Opportunity 71</v>
      </c>
      <c r="D72" t="s">
        <v>131</v>
      </c>
      <c r="E72" t="s">
        <v>205</v>
      </c>
      <c r="F72" t="s">
        <v>81</v>
      </c>
      <c r="G72" s="11">
        <v>27</v>
      </c>
      <c r="H72" s="11" t="str">
        <f t="shared" si="35"/>
        <v xml:space="preserve"> منخفض (من 25 إلى أقل من 75 موظف)</v>
      </c>
      <c r="I72">
        <v>13650000</v>
      </c>
      <c r="J72" t="str">
        <f t="shared" si="36"/>
        <v>استثمار منخفض &lt; 20M</v>
      </c>
      <c r="K72">
        <v>12000000</v>
      </c>
      <c r="L72" t="str">
        <f t="shared" si="37"/>
        <v>منخفضة &lt; 20M</v>
      </c>
      <c r="M72" s="4">
        <v>250000</v>
      </c>
      <c r="N72" s="4" t="str">
        <f t="shared" si="38"/>
        <v>منخفضة &lt; 500K</v>
      </c>
      <c r="O72">
        <v>1400000</v>
      </c>
      <c r="P72" t="str">
        <f t="shared" si="39"/>
        <v>متوسط 1M - 10M</v>
      </c>
      <c r="Q72">
        <v>5600000</v>
      </c>
      <c r="R72" s="2">
        <f t="shared" si="40"/>
        <v>5.6</v>
      </c>
      <c r="S72" t="str">
        <f t="shared" si="41"/>
        <v>منخفضة &lt; 10M</v>
      </c>
      <c r="T72">
        <v>3900000</v>
      </c>
      <c r="U72" s="2">
        <f t="shared" si="42"/>
        <v>3.9</v>
      </c>
      <c r="V72" t="str">
        <f t="shared" si="43"/>
        <v>منخفض &lt; 5M</v>
      </c>
      <c r="W72">
        <v>1700000</v>
      </c>
      <c r="X72" s="2">
        <f t="shared" si="44"/>
        <v>1.7</v>
      </c>
      <c r="Y72" t="str">
        <f t="shared" si="45"/>
        <v>منخفضة &lt; 2M</v>
      </c>
      <c r="Z72" s="13">
        <v>0.19</v>
      </c>
      <c r="AA72" s="13" t="str">
        <f t="shared" si="46"/>
        <v>منخفض &lt; 15%</v>
      </c>
      <c r="AB72" s="13">
        <v>0.16</v>
      </c>
      <c r="AC72" s="13" t="str">
        <f t="shared" si="47"/>
        <v>منخفض &lt; 13%</v>
      </c>
      <c r="AD72">
        <v>4</v>
      </c>
      <c r="AE72" s="11" t="str">
        <f t="shared" si="48"/>
        <v>عائد متوسط (3 – &lt;5 سنوات)</v>
      </c>
      <c r="AF72">
        <v>0.46</v>
      </c>
      <c r="AG72" t="str">
        <f t="shared" si="49"/>
        <v>متوسط 40% - 60%</v>
      </c>
      <c r="AH72">
        <v>2550000</v>
      </c>
      <c r="AI72" s="2">
        <f t="shared" si="50"/>
        <v>2.5499999999999998</v>
      </c>
      <c r="AJ72" t="str">
        <f t="shared" si="51"/>
        <v>متوسط 2M - 10M</v>
      </c>
      <c r="AK72">
        <v>1450000</v>
      </c>
      <c r="AL72" s="2">
        <f t="shared" si="52"/>
        <v>1.45</v>
      </c>
      <c r="AM72" t="str">
        <f t="shared" si="53"/>
        <v>منخفضة &lt; 2M</v>
      </c>
      <c r="AN72">
        <v>1680000</v>
      </c>
      <c r="AO72" s="2">
        <f t="shared" si="54"/>
        <v>1.68</v>
      </c>
      <c r="AP72" t="str">
        <f t="shared" si="55"/>
        <v>منخفضة جدًا &lt; 2M</v>
      </c>
      <c r="AQ72" s="13">
        <v>0.12</v>
      </c>
      <c r="AR72" s="13" t="str">
        <f t="shared" si="56"/>
        <v>منخفضة &lt; 11%</v>
      </c>
      <c r="AS72" s="13">
        <v>4.0000000000000008E-2</v>
      </c>
      <c r="AT72" s="13" t="str">
        <f t="shared" si="57"/>
        <v>استثمار جيد</v>
      </c>
      <c r="AU72" s="13">
        <v>0.30357142857142849</v>
      </c>
      <c r="AV72" s="13" t="str">
        <f t="shared" si="58"/>
        <v>مرتفع</v>
      </c>
      <c r="AW72">
        <v>1700000</v>
      </c>
      <c r="AX72" s="2">
        <f t="shared" si="59"/>
        <v>1.7</v>
      </c>
      <c r="AY72" t="str">
        <f t="shared" si="60"/>
        <v>منخفض</v>
      </c>
      <c r="AZ72" s="13">
        <v>0.30357142857142849</v>
      </c>
      <c r="BA72" s="13" t="str">
        <f t="shared" si="61"/>
        <v>مرتفع</v>
      </c>
      <c r="BB72" s="13">
        <v>0.25892857142857151</v>
      </c>
      <c r="BC72" s="13" t="str">
        <f t="shared" si="62"/>
        <v>معتدل</v>
      </c>
      <c r="BD72">
        <v>2</v>
      </c>
      <c r="BE72" t="str">
        <f t="shared" si="63"/>
        <v>إنتاجية منخفضة ≤ 2</v>
      </c>
      <c r="BF72">
        <v>4</v>
      </c>
      <c r="BG72">
        <v>4</v>
      </c>
      <c r="BH72">
        <v>5</v>
      </c>
      <c r="BI72">
        <v>5</v>
      </c>
      <c r="BJ72">
        <v>1</v>
      </c>
      <c r="BK72">
        <v>3</v>
      </c>
      <c r="BL72">
        <v>22</v>
      </c>
      <c r="BM72" t="s">
        <v>82</v>
      </c>
      <c r="BN72" s="2">
        <v>13.65</v>
      </c>
      <c r="BO72" s="14" t="str">
        <f t="shared" si="64"/>
        <v>13.7 Mn</v>
      </c>
      <c r="BP72" s="2">
        <v>12</v>
      </c>
      <c r="BQ72" s="14" t="str">
        <f t="shared" si="65"/>
        <v>12. Mn</v>
      </c>
      <c r="BR72" s="2">
        <v>0.25</v>
      </c>
      <c r="BS72" s="14" t="str">
        <f t="shared" si="66"/>
        <v>250 Thousand</v>
      </c>
      <c r="BT72" s="2">
        <v>1.4</v>
      </c>
      <c r="BU72" s="11" t="str">
        <f t="shared" si="67"/>
        <v>0.3 Mn</v>
      </c>
    </row>
    <row r="73" spans="1:73" x14ac:dyDescent="0.35">
      <c r="A73">
        <v>72</v>
      </c>
      <c r="B73" t="s">
        <v>167</v>
      </c>
      <c r="C73" t="str">
        <f t="shared" si="34"/>
        <v>Riyadh - Opportunity 72</v>
      </c>
      <c r="D73" t="s">
        <v>131</v>
      </c>
      <c r="E73" t="s">
        <v>205</v>
      </c>
      <c r="F73" t="s">
        <v>78</v>
      </c>
      <c r="G73" s="11">
        <v>20</v>
      </c>
      <c r="H73" s="11" t="str">
        <f t="shared" si="35"/>
        <v xml:space="preserve"> منخفض جدًا (أقل من 25 موظف)</v>
      </c>
      <c r="I73">
        <v>9420000</v>
      </c>
      <c r="J73" t="str">
        <f t="shared" si="36"/>
        <v>استثمار منخفض &lt; 20M</v>
      </c>
      <c r="K73">
        <v>8200000</v>
      </c>
      <c r="L73" t="str">
        <f t="shared" si="37"/>
        <v>منخفضة &lt; 20M</v>
      </c>
      <c r="M73" s="4">
        <v>180000</v>
      </c>
      <c r="N73" s="4" t="str">
        <f t="shared" si="38"/>
        <v>منخفضة &lt; 500K</v>
      </c>
      <c r="O73">
        <v>1040000</v>
      </c>
      <c r="P73" t="str">
        <f t="shared" si="39"/>
        <v>متوسط 1M - 10M</v>
      </c>
      <c r="Q73">
        <v>4200000</v>
      </c>
      <c r="R73" s="2">
        <f t="shared" si="40"/>
        <v>4.2</v>
      </c>
      <c r="S73" t="str">
        <f t="shared" si="41"/>
        <v>منخفضة &lt; 10M</v>
      </c>
      <c r="T73">
        <v>3100000</v>
      </c>
      <c r="U73" s="2">
        <f t="shared" si="42"/>
        <v>3.1</v>
      </c>
      <c r="V73" t="str">
        <f t="shared" si="43"/>
        <v>منخفض &lt; 5M</v>
      </c>
      <c r="W73">
        <v>1100000</v>
      </c>
      <c r="X73" s="2">
        <f t="shared" si="44"/>
        <v>1.1000000000000001</v>
      </c>
      <c r="Y73" t="str">
        <f t="shared" si="45"/>
        <v>منخفضة &lt; 2M</v>
      </c>
      <c r="Z73" s="13">
        <v>0.21</v>
      </c>
      <c r="AA73" s="13" t="str">
        <f t="shared" si="46"/>
        <v>منخفض &lt; 15%</v>
      </c>
      <c r="AB73" s="13">
        <v>0.18</v>
      </c>
      <c r="AC73" s="13" t="str">
        <f t="shared" si="47"/>
        <v>منخفض &lt; 13%</v>
      </c>
      <c r="AD73">
        <v>3.8</v>
      </c>
      <c r="AE73" s="11" t="str">
        <f t="shared" si="48"/>
        <v>عائد متوسط (3 – &lt;5 سنوات)</v>
      </c>
      <c r="AF73">
        <v>0.42</v>
      </c>
      <c r="AG73" t="str">
        <f t="shared" si="49"/>
        <v>متوسط 40% - 60%</v>
      </c>
      <c r="AH73">
        <v>1950000</v>
      </c>
      <c r="AI73" s="2">
        <f t="shared" si="50"/>
        <v>1.95</v>
      </c>
      <c r="AJ73" t="str">
        <f t="shared" si="51"/>
        <v>منخفض &lt; 2M</v>
      </c>
      <c r="AK73">
        <v>1220000</v>
      </c>
      <c r="AL73" s="2">
        <f t="shared" si="52"/>
        <v>1.22</v>
      </c>
      <c r="AM73" t="str">
        <f t="shared" si="53"/>
        <v>منخفضة &lt; 2M</v>
      </c>
      <c r="AN73">
        <v>1410000</v>
      </c>
      <c r="AO73" s="2">
        <f t="shared" si="54"/>
        <v>1.41</v>
      </c>
      <c r="AP73" t="str">
        <f t="shared" si="55"/>
        <v>منخفضة جدًا &lt; 2M</v>
      </c>
      <c r="AQ73" s="13">
        <v>0.1</v>
      </c>
      <c r="AR73" s="13" t="str">
        <f t="shared" si="56"/>
        <v>منخفضة &lt; 11%</v>
      </c>
      <c r="AS73" s="13">
        <v>7.9999999999999988E-2</v>
      </c>
      <c r="AT73" s="13" t="str">
        <f t="shared" si="57"/>
        <v>استثمار جيد</v>
      </c>
      <c r="AU73" s="13">
        <v>0.26190476190476192</v>
      </c>
      <c r="AV73" s="13" t="str">
        <f t="shared" si="58"/>
        <v>متوسط</v>
      </c>
      <c r="AW73">
        <v>1100000</v>
      </c>
      <c r="AX73" s="2">
        <f t="shared" si="59"/>
        <v>1.1000000000000001</v>
      </c>
      <c r="AY73" t="str">
        <f t="shared" si="60"/>
        <v>منخفض</v>
      </c>
      <c r="AZ73" s="13">
        <v>0.26190476190476192</v>
      </c>
      <c r="BA73" s="13" t="str">
        <f t="shared" si="61"/>
        <v>معتدل</v>
      </c>
      <c r="BB73" s="13">
        <v>0.2904761904761905</v>
      </c>
      <c r="BC73" s="13" t="str">
        <f t="shared" si="62"/>
        <v>معتدل</v>
      </c>
      <c r="BD73">
        <v>2</v>
      </c>
      <c r="BE73" t="str">
        <f t="shared" si="63"/>
        <v>إنتاجية منخفضة ≤ 2</v>
      </c>
      <c r="BF73">
        <v>4</v>
      </c>
      <c r="BG73">
        <v>4</v>
      </c>
      <c r="BH73">
        <v>5</v>
      </c>
      <c r="BI73">
        <v>5</v>
      </c>
      <c r="BJ73">
        <v>1</v>
      </c>
      <c r="BK73">
        <v>3</v>
      </c>
      <c r="BL73">
        <v>22</v>
      </c>
      <c r="BM73" t="s">
        <v>82</v>
      </c>
      <c r="BN73" s="2">
        <v>9.42</v>
      </c>
      <c r="BO73" s="14" t="str">
        <f t="shared" si="64"/>
        <v>9.4 Mn</v>
      </c>
      <c r="BP73" s="2">
        <v>8.1999999999999993</v>
      </c>
      <c r="BQ73" s="14" t="str">
        <f t="shared" si="65"/>
        <v>8.2 Mn</v>
      </c>
      <c r="BR73" s="2">
        <v>0.18</v>
      </c>
      <c r="BS73" s="14" t="str">
        <f t="shared" si="66"/>
        <v>180 Thousand</v>
      </c>
      <c r="BT73" s="2">
        <v>1.04</v>
      </c>
      <c r="BU73" s="11" t="str">
        <f t="shared" si="67"/>
        <v>0.2 Mn</v>
      </c>
    </row>
    <row r="74" spans="1:73" x14ac:dyDescent="0.35">
      <c r="A74">
        <v>73</v>
      </c>
      <c r="B74" t="s">
        <v>168</v>
      </c>
      <c r="C74" t="str">
        <f t="shared" si="34"/>
        <v>Riyadh - Opportunity 73</v>
      </c>
      <c r="D74" t="s">
        <v>115</v>
      </c>
      <c r="E74" t="s">
        <v>205</v>
      </c>
      <c r="F74" t="s">
        <v>81</v>
      </c>
      <c r="G74" s="11">
        <v>34</v>
      </c>
      <c r="H74" s="11" t="str">
        <f t="shared" si="35"/>
        <v xml:space="preserve"> منخفض (من 25 إلى أقل من 75 موظف)</v>
      </c>
      <c r="I74">
        <v>17300000</v>
      </c>
      <c r="J74" t="str">
        <f t="shared" si="36"/>
        <v>استثمار منخفض &lt; 20M</v>
      </c>
      <c r="K74">
        <v>15400000</v>
      </c>
      <c r="L74" t="str">
        <f t="shared" si="37"/>
        <v>منخفضة &lt; 20M</v>
      </c>
      <c r="M74" s="4">
        <v>250000</v>
      </c>
      <c r="N74" s="4" t="str">
        <f t="shared" si="38"/>
        <v>منخفضة &lt; 500K</v>
      </c>
      <c r="O74">
        <v>1670000</v>
      </c>
      <c r="P74" t="str">
        <f t="shared" si="39"/>
        <v>متوسط 1M - 10M</v>
      </c>
      <c r="Q74">
        <v>6900000</v>
      </c>
      <c r="R74" s="2">
        <f t="shared" si="40"/>
        <v>6.9</v>
      </c>
      <c r="S74" t="str">
        <f t="shared" si="41"/>
        <v>منخفضة &lt; 10M</v>
      </c>
      <c r="T74">
        <v>4800000</v>
      </c>
      <c r="U74" s="2">
        <f t="shared" si="42"/>
        <v>4.8</v>
      </c>
      <c r="V74" t="str">
        <f t="shared" si="43"/>
        <v>منخفض &lt; 5M</v>
      </c>
      <c r="W74">
        <v>2100000</v>
      </c>
      <c r="X74" s="2">
        <f t="shared" si="44"/>
        <v>2.1</v>
      </c>
      <c r="Y74" t="str">
        <f t="shared" si="45"/>
        <v>متوسطة 2M - 10M</v>
      </c>
      <c r="Z74" s="13">
        <v>0.2</v>
      </c>
      <c r="AA74" s="13" t="str">
        <f t="shared" si="46"/>
        <v>منخفض &lt; 15%</v>
      </c>
      <c r="AB74" s="13">
        <v>0.19</v>
      </c>
      <c r="AC74" s="13" t="str">
        <f t="shared" si="47"/>
        <v>منخفض &lt; 13%</v>
      </c>
      <c r="AD74">
        <v>3.7</v>
      </c>
      <c r="AE74" s="11" t="str">
        <f t="shared" si="48"/>
        <v>عائد متوسط (3 – &lt;5 سنوات)</v>
      </c>
      <c r="AF74">
        <v>0.38</v>
      </c>
      <c r="AG74" t="str">
        <f t="shared" si="49"/>
        <v>منخفض &lt; 40%</v>
      </c>
      <c r="AH74">
        <v>3100000</v>
      </c>
      <c r="AI74" s="2">
        <f t="shared" si="50"/>
        <v>3.1</v>
      </c>
      <c r="AJ74" t="str">
        <f t="shared" si="51"/>
        <v>متوسط 2M - 10M</v>
      </c>
      <c r="AK74">
        <v>1720000</v>
      </c>
      <c r="AL74" s="2">
        <f t="shared" si="52"/>
        <v>1.72</v>
      </c>
      <c r="AM74" t="str">
        <f t="shared" si="53"/>
        <v>منخفضة &lt; 2M</v>
      </c>
      <c r="AN74">
        <v>1980000</v>
      </c>
      <c r="AO74" s="2">
        <f t="shared" si="54"/>
        <v>1.98</v>
      </c>
      <c r="AP74" t="str">
        <f t="shared" si="55"/>
        <v>منخفضة جدًا &lt; 2M</v>
      </c>
      <c r="AQ74" s="13">
        <v>0.12</v>
      </c>
      <c r="AR74" s="13" t="str">
        <f t="shared" si="56"/>
        <v>منخفضة &lt; 11%</v>
      </c>
      <c r="AS74" s="13">
        <v>7.0000000000000007E-2</v>
      </c>
      <c r="AT74" s="13" t="str">
        <f t="shared" si="57"/>
        <v>استثمار جيد</v>
      </c>
      <c r="AU74" s="13">
        <v>0.30434782608695649</v>
      </c>
      <c r="AV74" s="13" t="str">
        <f t="shared" si="58"/>
        <v>مرتفع</v>
      </c>
      <c r="AW74">
        <v>2100000</v>
      </c>
      <c r="AX74" s="2">
        <f t="shared" si="59"/>
        <v>2.1</v>
      </c>
      <c r="AY74" t="str">
        <f t="shared" si="60"/>
        <v>منخفض</v>
      </c>
      <c r="AZ74" s="13">
        <v>0.30434782608695649</v>
      </c>
      <c r="BA74" s="13" t="str">
        <f t="shared" si="61"/>
        <v>مرتفع</v>
      </c>
      <c r="BB74" s="13">
        <v>0.24927536231884059</v>
      </c>
      <c r="BC74" s="13" t="str">
        <f t="shared" si="62"/>
        <v>منخفض</v>
      </c>
      <c r="BD74">
        <v>2</v>
      </c>
      <c r="BE74" t="str">
        <f t="shared" si="63"/>
        <v>إنتاجية منخفضة ≤ 2</v>
      </c>
      <c r="BF74">
        <v>4</v>
      </c>
      <c r="BG74">
        <v>4</v>
      </c>
      <c r="BH74">
        <v>5</v>
      </c>
      <c r="BI74">
        <v>5</v>
      </c>
      <c r="BJ74">
        <v>1</v>
      </c>
      <c r="BK74">
        <v>3</v>
      </c>
      <c r="BL74">
        <v>22</v>
      </c>
      <c r="BM74" t="s">
        <v>82</v>
      </c>
      <c r="BN74" s="2">
        <v>17.3</v>
      </c>
      <c r="BO74" s="14" t="str">
        <f t="shared" si="64"/>
        <v>17.3 Mn</v>
      </c>
      <c r="BP74" s="2">
        <v>15.4</v>
      </c>
      <c r="BQ74" s="14" t="str">
        <f t="shared" si="65"/>
        <v>15.4 Mn</v>
      </c>
      <c r="BR74" s="2">
        <v>0.25</v>
      </c>
      <c r="BS74" s="14" t="str">
        <f t="shared" si="66"/>
        <v>250 Thousand</v>
      </c>
      <c r="BT74" s="2">
        <v>1.67</v>
      </c>
      <c r="BU74" s="11" t="str">
        <f t="shared" si="67"/>
        <v>0.3 Mn</v>
      </c>
    </row>
    <row r="75" spans="1:73" x14ac:dyDescent="0.35">
      <c r="A75">
        <v>74</v>
      </c>
      <c r="B75" t="s">
        <v>169</v>
      </c>
      <c r="C75" t="str">
        <f t="shared" si="34"/>
        <v>Riyadh - Opportunity 74</v>
      </c>
      <c r="D75" t="s">
        <v>115</v>
      </c>
      <c r="E75" t="s">
        <v>205</v>
      </c>
      <c r="F75" t="s">
        <v>78</v>
      </c>
      <c r="G75" s="11">
        <v>15</v>
      </c>
      <c r="H75" s="11" t="str">
        <f t="shared" si="35"/>
        <v xml:space="preserve"> منخفض جدًا (أقل من 25 موظف)</v>
      </c>
      <c r="I75">
        <v>7450000</v>
      </c>
      <c r="J75" t="str">
        <f t="shared" si="36"/>
        <v>استثمار منخفض &lt; 20M</v>
      </c>
      <c r="K75">
        <v>6300000</v>
      </c>
      <c r="L75" t="str">
        <f t="shared" si="37"/>
        <v>منخفضة &lt; 20M</v>
      </c>
      <c r="M75" s="4">
        <v>120000</v>
      </c>
      <c r="N75" s="4" t="str">
        <f t="shared" si="38"/>
        <v>منخفضة &lt; 500K</v>
      </c>
      <c r="O75">
        <v>1030000</v>
      </c>
      <c r="P75" t="str">
        <f t="shared" si="39"/>
        <v>متوسط 1M - 10M</v>
      </c>
      <c r="Q75">
        <v>2900000</v>
      </c>
      <c r="R75" s="2">
        <f t="shared" si="40"/>
        <v>2.9</v>
      </c>
      <c r="S75" t="str">
        <f t="shared" si="41"/>
        <v>منخفضة &lt; 10M</v>
      </c>
      <c r="T75">
        <v>2100000</v>
      </c>
      <c r="U75" s="2">
        <f t="shared" si="42"/>
        <v>2.1</v>
      </c>
      <c r="V75" t="str">
        <f t="shared" si="43"/>
        <v>منخفض &lt; 5M</v>
      </c>
      <c r="W75">
        <v>800000</v>
      </c>
      <c r="X75" s="2">
        <f t="shared" si="44"/>
        <v>0.8</v>
      </c>
      <c r="Y75" t="str">
        <f t="shared" si="45"/>
        <v>منخفضة &lt; 2M</v>
      </c>
      <c r="Z75" s="13">
        <v>0.18</v>
      </c>
      <c r="AA75" s="13" t="str">
        <f t="shared" si="46"/>
        <v>منخفض &lt; 15%</v>
      </c>
      <c r="AB75" s="13">
        <v>0.16</v>
      </c>
      <c r="AC75" s="13" t="str">
        <f t="shared" si="47"/>
        <v>منخفض &lt; 13%</v>
      </c>
      <c r="AD75">
        <v>4.0999999999999996</v>
      </c>
      <c r="AE75" s="11" t="str">
        <f t="shared" si="48"/>
        <v>عائد متوسط (3 – &lt;5 سنوات)</v>
      </c>
      <c r="AF75">
        <v>0.52</v>
      </c>
      <c r="AG75" t="str">
        <f t="shared" si="49"/>
        <v>متوسط 40% - 60%</v>
      </c>
      <c r="AH75">
        <v>1420000</v>
      </c>
      <c r="AI75" s="2">
        <f t="shared" si="50"/>
        <v>1.42</v>
      </c>
      <c r="AJ75" t="str">
        <f t="shared" si="51"/>
        <v>منخفض &lt; 2M</v>
      </c>
      <c r="AK75">
        <v>980000</v>
      </c>
      <c r="AL75" s="2">
        <f t="shared" si="52"/>
        <v>0.98</v>
      </c>
      <c r="AM75" t="str">
        <f t="shared" si="53"/>
        <v>منخفضة &lt; 2M</v>
      </c>
      <c r="AN75">
        <v>1130000</v>
      </c>
      <c r="AO75" s="2">
        <f t="shared" si="54"/>
        <v>1.1299999999999999</v>
      </c>
      <c r="AP75" t="str">
        <f t="shared" si="55"/>
        <v>منخفضة جدًا &lt; 2M</v>
      </c>
      <c r="AQ75" s="13">
        <v>0.1</v>
      </c>
      <c r="AR75" s="13" t="str">
        <f t="shared" si="56"/>
        <v>منخفضة &lt; 11%</v>
      </c>
      <c r="AS75" s="13">
        <v>0.06</v>
      </c>
      <c r="AT75" s="13" t="str">
        <f t="shared" si="57"/>
        <v>استثمار جيد</v>
      </c>
      <c r="AU75" s="13">
        <v>0.27586206896551718</v>
      </c>
      <c r="AV75" s="13" t="str">
        <f t="shared" si="58"/>
        <v>متوسط</v>
      </c>
      <c r="AW75">
        <v>800000</v>
      </c>
      <c r="AX75" s="2">
        <f t="shared" si="59"/>
        <v>0.8</v>
      </c>
      <c r="AY75" t="str">
        <f t="shared" si="60"/>
        <v>منخفض</v>
      </c>
      <c r="AZ75" s="13">
        <v>0.27586206896551718</v>
      </c>
      <c r="BA75" s="13" t="str">
        <f t="shared" si="61"/>
        <v>معتدل</v>
      </c>
      <c r="BB75" s="13">
        <v>0.33793103448275857</v>
      </c>
      <c r="BC75" s="13" t="str">
        <f t="shared" si="62"/>
        <v>معتدل</v>
      </c>
      <c r="BD75">
        <v>2</v>
      </c>
      <c r="BE75" t="str">
        <f t="shared" si="63"/>
        <v>إنتاجية منخفضة ≤ 2</v>
      </c>
      <c r="BF75">
        <v>4</v>
      </c>
      <c r="BG75">
        <v>3</v>
      </c>
      <c r="BH75">
        <v>5</v>
      </c>
      <c r="BI75">
        <v>5</v>
      </c>
      <c r="BJ75">
        <v>1</v>
      </c>
      <c r="BK75">
        <v>4</v>
      </c>
      <c r="BL75">
        <v>22</v>
      </c>
      <c r="BM75" t="s">
        <v>82</v>
      </c>
      <c r="BN75" s="2">
        <v>7.45</v>
      </c>
      <c r="BO75" s="14" t="str">
        <f t="shared" si="64"/>
        <v>7.5 Mn</v>
      </c>
      <c r="BP75" s="2">
        <v>6.3</v>
      </c>
      <c r="BQ75" s="14" t="str">
        <f t="shared" si="65"/>
        <v>6.3 Mn</v>
      </c>
      <c r="BR75" s="2">
        <v>0.12</v>
      </c>
      <c r="BS75" s="14" t="str">
        <f t="shared" si="66"/>
        <v>120 Thousand</v>
      </c>
      <c r="BT75" s="2">
        <v>1.03</v>
      </c>
      <c r="BU75" s="11" t="str">
        <f t="shared" si="67"/>
        <v>0.1 Mn</v>
      </c>
    </row>
    <row r="76" spans="1:73" x14ac:dyDescent="0.35">
      <c r="A76">
        <v>75</v>
      </c>
      <c r="B76" t="s">
        <v>170</v>
      </c>
      <c r="C76" t="str">
        <f t="shared" si="34"/>
        <v>Riyadh - Opportunity 75</v>
      </c>
      <c r="D76" t="s">
        <v>115</v>
      </c>
      <c r="E76" t="s">
        <v>205</v>
      </c>
      <c r="F76" t="s">
        <v>78</v>
      </c>
      <c r="G76" s="11">
        <v>18</v>
      </c>
      <c r="H76" s="11" t="str">
        <f t="shared" si="35"/>
        <v xml:space="preserve"> منخفض جدًا (أقل من 25 موظف)</v>
      </c>
      <c r="I76">
        <v>6890000</v>
      </c>
      <c r="J76" t="str">
        <f t="shared" si="36"/>
        <v>استثمار منخفض &lt; 20M</v>
      </c>
      <c r="K76">
        <v>6100000</v>
      </c>
      <c r="L76" t="str">
        <f t="shared" si="37"/>
        <v>منخفضة &lt; 20M</v>
      </c>
      <c r="M76" s="4">
        <v>110000</v>
      </c>
      <c r="N76" s="4" t="str">
        <f t="shared" si="38"/>
        <v>منخفضة &lt; 500K</v>
      </c>
      <c r="O76">
        <v>680000</v>
      </c>
      <c r="P76" t="str">
        <f t="shared" si="39"/>
        <v>منخفض &lt; 1M</v>
      </c>
      <c r="Q76">
        <v>2650000</v>
      </c>
      <c r="R76" s="2">
        <f t="shared" si="40"/>
        <v>2.65</v>
      </c>
      <c r="S76" t="str">
        <f t="shared" si="41"/>
        <v>منخفضة &lt; 10M</v>
      </c>
      <c r="T76">
        <v>1900000</v>
      </c>
      <c r="U76" s="2">
        <f t="shared" si="42"/>
        <v>1.9</v>
      </c>
      <c r="V76" t="str">
        <f t="shared" si="43"/>
        <v>منخفض &lt; 5M</v>
      </c>
      <c r="W76">
        <v>750000</v>
      </c>
      <c r="X76" s="2">
        <f t="shared" si="44"/>
        <v>0.75</v>
      </c>
      <c r="Y76" t="str">
        <f t="shared" si="45"/>
        <v>منخفضة &lt; 2M</v>
      </c>
      <c r="Z76" s="13">
        <v>0.17</v>
      </c>
      <c r="AA76" s="13" t="str">
        <f t="shared" si="46"/>
        <v>منخفض &lt; 15%</v>
      </c>
      <c r="AB76" s="13">
        <v>0.15</v>
      </c>
      <c r="AC76" s="13" t="str">
        <f t="shared" si="47"/>
        <v>منخفض &lt; 13%</v>
      </c>
      <c r="AD76">
        <v>4.3</v>
      </c>
      <c r="AE76" s="11" t="str">
        <f t="shared" si="48"/>
        <v>عائد متوسط (3 – &lt;5 سنوات)</v>
      </c>
      <c r="AF76">
        <v>0.49</v>
      </c>
      <c r="AG76" t="str">
        <f t="shared" si="49"/>
        <v>متوسط 40% - 60%</v>
      </c>
      <c r="AH76">
        <v>1290000</v>
      </c>
      <c r="AI76" s="2">
        <f t="shared" si="50"/>
        <v>1.29</v>
      </c>
      <c r="AJ76" t="str">
        <f t="shared" si="51"/>
        <v>منخفض &lt; 2M</v>
      </c>
      <c r="AK76">
        <v>930000</v>
      </c>
      <c r="AL76" s="2">
        <f t="shared" si="52"/>
        <v>0.93</v>
      </c>
      <c r="AM76" t="str">
        <f t="shared" si="53"/>
        <v>منخفضة &lt; 2M</v>
      </c>
      <c r="AN76">
        <v>1070000</v>
      </c>
      <c r="AO76" s="2">
        <f t="shared" si="54"/>
        <v>1.07</v>
      </c>
      <c r="AP76" t="str">
        <f t="shared" si="55"/>
        <v>منخفضة جدًا &lt; 2M</v>
      </c>
      <c r="AQ76" s="13">
        <v>0.1</v>
      </c>
      <c r="AR76" s="13" t="str">
        <f t="shared" si="56"/>
        <v>منخفضة &lt; 11%</v>
      </c>
      <c r="AS76" s="13">
        <v>4.9999999999999989E-2</v>
      </c>
      <c r="AT76" s="13" t="str">
        <f t="shared" si="57"/>
        <v>استثمار جيد</v>
      </c>
      <c r="AU76" s="13">
        <v>0.28301886792452829</v>
      </c>
      <c r="AV76" s="13" t="str">
        <f t="shared" si="58"/>
        <v>متوسط</v>
      </c>
      <c r="AW76">
        <v>750000</v>
      </c>
      <c r="AX76" s="2">
        <f t="shared" si="59"/>
        <v>0.75</v>
      </c>
      <c r="AY76" t="str">
        <f t="shared" si="60"/>
        <v>منخفض</v>
      </c>
      <c r="AZ76" s="13">
        <v>0.28301886792452829</v>
      </c>
      <c r="BA76" s="13" t="str">
        <f t="shared" si="61"/>
        <v>معتدل</v>
      </c>
      <c r="BB76" s="13">
        <v>0.35094339622641513</v>
      </c>
      <c r="BC76" s="13" t="str">
        <f t="shared" si="62"/>
        <v>معتدل</v>
      </c>
      <c r="BD76">
        <v>3</v>
      </c>
      <c r="BE76" t="str">
        <f t="shared" si="63"/>
        <v>إنتاجية متوسطة 3 - 5</v>
      </c>
      <c r="BF76">
        <v>3</v>
      </c>
      <c r="BG76">
        <v>3</v>
      </c>
      <c r="BH76">
        <v>5</v>
      </c>
      <c r="BI76">
        <v>5</v>
      </c>
      <c r="BJ76">
        <v>1</v>
      </c>
      <c r="BK76">
        <v>4</v>
      </c>
      <c r="BL76">
        <v>21</v>
      </c>
      <c r="BM76" t="s">
        <v>82</v>
      </c>
      <c r="BN76" s="2">
        <v>6.89</v>
      </c>
      <c r="BO76" s="14" t="str">
        <f t="shared" si="64"/>
        <v>6.9 Mn</v>
      </c>
      <c r="BP76" s="2">
        <v>6.1</v>
      </c>
      <c r="BQ76" s="14" t="str">
        <f t="shared" si="65"/>
        <v>6.1 Mn</v>
      </c>
      <c r="BR76" s="2">
        <v>0.11</v>
      </c>
      <c r="BS76" s="14" t="str">
        <f t="shared" si="66"/>
        <v>110 Thousand</v>
      </c>
      <c r="BT76" s="2">
        <v>0.68</v>
      </c>
      <c r="BU76" s="11" t="str">
        <f t="shared" si="67"/>
        <v>110 Thousand</v>
      </c>
    </row>
    <row r="77" spans="1:73" x14ac:dyDescent="0.35">
      <c r="A77">
        <v>76</v>
      </c>
      <c r="B77" t="s">
        <v>171</v>
      </c>
      <c r="C77" t="str">
        <f t="shared" si="34"/>
        <v>Riyadh - Opportunity 76</v>
      </c>
      <c r="D77" t="s">
        <v>115</v>
      </c>
      <c r="E77" t="s">
        <v>205</v>
      </c>
      <c r="F77" t="s">
        <v>110</v>
      </c>
      <c r="G77" s="11">
        <v>132</v>
      </c>
      <c r="H77" s="11" t="str">
        <f t="shared" si="35"/>
        <v xml:space="preserve"> متوسط (من 75 إلى أقل من 150 موظف)</v>
      </c>
      <c r="I77">
        <v>81576339</v>
      </c>
      <c r="J77" t="str">
        <f t="shared" si="36"/>
        <v>استثمار متوسط 20M - 100M</v>
      </c>
      <c r="K77">
        <v>62955086</v>
      </c>
      <c r="L77" t="str">
        <f t="shared" si="37"/>
        <v>متوسطة 20M - 100M</v>
      </c>
      <c r="M77" s="4">
        <v>1983400</v>
      </c>
      <c r="N77" s="4" t="str">
        <f t="shared" si="38"/>
        <v>متوسطة 500K - 2M</v>
      </c>
      <c r="O77">
        <v>16637853</v>
      </c>
      <c r="P77" t="str">
        <f t="shared" si="39"/>
        <v>مرتفع ≥ 10M</v>
      </c>
      <c r="Q77">
        <v>152791234</v>
      </c>
      <c r="R77" s="2">
        <f t="shared" si="40"/>
        <v>152.791234</v>
      </c>
      <c r="S77" t="str">
        <f t="shared" si="41"/>
        <v>ضخمة ≥ 100M</v>
      </c>
      <c r="T77">
        <v>113222517</v>
      </c>
      <c r="U77" s="2">
        <f t="shared" si="42"/>
        <v>113.222517</v>
      </c>
      <c r="V77" t="str">
        <f t="shared" si="43"/>
        <v>ضخم ≥ 100M</v>
      </c>
      <c r="W77">
        <v>39568717</v>
      </c>
      <c r="X77" s="2">
        <f t="shared" si="44"/>
        <v>39.568716999999999</v>
      </c>
      <c r="Y77" t="str">
        <f t="shared" si="45"/>
        <v>ضخمة ≥ 30M</v>
      </c>
      <c r="Z77" s="13">
        <v>0.49</v>
      </c>
      <c r="AA77" s="13" t="str">
        <f t="shared" si="46"/>
        <v>منخفض &lt; 15%</v>
      </c>
      <c r="AB77" s="13">
        <v>0.15</v>
      </c>
      <c r="AC77" s="13" t="str">
        <f t="shared" si="47"/>
        <v>منخفض &lt; 13%</v>
      </c>
      <c r="AD77" s="11">
        <v>4.7</v>
      </c>
      <c r="AE77" s="11" t="str">
        <f t="shared" si="48"/>
        <v>عائد متوسط (3 – &lt;5 سنوات)</v>
      </c>
      <c r="AF77">
        <v>0.74</v>
      </c>
      <c r="AG77" t="str">
        <f t="shared" si="49"/>
        <v>مرتفع &gt; 60%</v>
      </c>
      <c r="AH77">
        <v>37639481</v>
      </c>
      <c r="AI77" s="2">
        <f t="shared" si="50"/>
        <v>37.639481000000004</v>
      </c>
      <c r="AJ77" t="str">
        <f t="shared" si="51"/>
        <v>ممتاز ≥ 30M</v>
      </c>
      <c r="AK77">
        <v>49169495</v>
      </c>
      <c r="AL77" s="2">
        <f t="shared" si="52"/>
        <v>49.169494999999998</v>
      </c>
      <c r="AM77" t="str">
        <f t="shared" si="53"/>
        <v>عالية جدًا ≥ 30M</v>
      </c>
      <c r="AN77">
        <v>61406796</v>
      </c>
      <c r="AO77" s="2">
        <f t="shared" si="54"/>
        <v>61.406796</v>
      </c>
      <c r="AP77" t="str">
        <f t="shared" si="55"/>
        <v>عالية جدًا ≥ 30M</v>
      </c>
      <c r="AQ77" s="13">
        <v>0.13</v>
      </c>
      <c r="AR77" s="13" t="str">
        <f t="shared" si="56"/>
        <v>منخفضة &lt; 11%</v>
      </c>
      <c r="AS77" s="13">
        <v>1.999999999999999E-2</v>
      </c>
      <c r="AT77" s="13" t="str">
        <f t="shared" si="57"/>
        <v>استثمار جيد</v>
      </c>
      <c r="AU77" s="13">
        <v>0.2589724290072819</v>
      </c>
      <c r="AV77" s="13" t="str">
        <f t="shared" si="58"/>
        <v>متوسط</v>
      </c>
      <c r="AW77">
        <v>39568717</v>
      </c>
      <c r="AX77" s="2">
        <f t="shared" si="59"/>
        <v>39.568716999999999</v>
      </c>
      <c r="AY77" t="str">
        <f t="shared" si="60"/>
        <v>مرتفع جدًا</v>
      </c>
      <c r="AZ77" s="13">
        <v>0.2589724290072819</v>
      </c>
      <c r="BA77" s="13" t="str">
        <f t="shared" si="61"/>
        <v>معتدل</v>
      </c>
      <c r="BB77" s="13">
        <v>0.32180835060210328</v>
      </c>
      <c r="BC77" s="13" t="str">
        <f t="shared" si="62"/>
        <v>معتدل</v>
      </c>
      <c r="BD77">
        <v>2</v>
      </c>
      <c r="BE77" t="str">
        <f t="shared" si="63"/>
        <v>إنتاجية منخفضة ≤ 2</v>
      </c>
      <c r="BF77">
        <v>3</v>
      </c>
      <c r="BG77">
        <v>3</v>
      </c>
      <c r="BH77">
        <v>5</v>
      </c>
      <c r="BI77">
        <v>5</v>
      </c>
      <c r="BJ77">
        <v>1</v>
      </c>
      <c r="BK77">
        <v>4</v>
      </c>
      <c r="BL77">
        <v>21</v>
      </c>
      <c r="BM77" t="s">
        <v>82</v>
      </c>
      <c r="BN77" s="2">
        <v>81.576339000000004</v>
      </c>
      <c r="BO77" s="14" t="str">
        <f t="shared" si="64"/>
        <v>81.6 Mn</v>
      </c>
      <c r="BP77" s="2">
        <v>62.955086000000001</v>
      </c>
      <c r="BQ77" s="14" t="str">
        <f t="shared" si="65"/>
        <v>63. Mn</v>
      </c>
      <c r="BR77" s="2">
        <v>1.9834000000000001</v>
      </c>
      <c r="BS77" s="14" t="str">
        <f t="shared" si="66"/>
        <v>2.0 Mn</v>
      </c>
      <c r="BT77" s="2">
        <v>16.637853</v>
      </c>
      <c r="BU77" s="11" t="str">
        <f t="shared" si="67"/>
        <v>2.0 Mn</v>
      </c>
    </row>
    <row r="78" spans="1:73" x14ac:dyDescent="0.35">
      <c r="A78">
        <v>77</v>
      </c>
      <c r="B78" t="s">
        <v>172</v>
      </c>
      <c r="C78" t="str">
        <f t="shared" si="34"/>
        <v>Riyadh - Opportunity 77</v>
      </c>
      <c r="D78" t="s">
        <v>115</v>
      </c>
      <c r="E78" t="s">
        <v>205</v>
      </c>
      <c r="F78" t="s">
        <v>78</v>
      </c>
      <c r="G78" s="11">
        <v>139</v>
      </c>
      <c r="H78" s="11" t="str">
        <f t="shared" si="35"/>
        <v xml:space="preserve"> متوسط (من 75 إلى أقل من 150 موظف)</v>
      </c>
      <c r="I78">
        <v>17050036</v>
      </c>
      <c r="J78" t="str">
        <f t="shared" si="36"/>
        <v>استثمار منخفض &lt; 20M</v>
      </c>
      <c r="K78">
        <v>14089774</v>
      </c>
      <c r="L78" t="str">
        <f t="shared" si="37"/>
        <v>منخفضة &lt; 20M</v>
      </c>
      <c r="M78" s="4">
        <v>406197</v>
      </c>
      <c r="N78" s="4" t="str">
        <f t="shared" si="38"/>
        <v>منخفضة &lt; 500K</v>
      </c>
      <c r="O78">
        <v>2554065</v>
      </c>
      <c r="P78" t="str">
        <f t="shared" si="39"/>
        <v>متوسط 1M - 10M</v>
      </c>
      <c r="Q78">
        <v>24421213</v>
      </c>
      <c r="R78" s="2">
        <f t="shared" si="40"/>
        <v>24.421213000000002</v>
      </c>
      <c r="S78" t="str">
        <f t="shared" si="41"/>
        <v>متوسطة 10M - 50M</v>
      </c>
      <c r="T78">
        <v>15979660</v>
      </c>
      <c r="U78" s="2">
        <f t="shared" si="42"/>
        <v>15.979660000000001</v>
      </c>
      <c r="V78" t="str">
        <f t="shared" si="43"/>
        <v>متوسط 5M - 20M</v>
      </c>
      <c r="W78">
        <v>8441553</v>
      </c>
      <c r="X78" s="2">
        <f t="shared" si="44"/>
        <v>8.4415530000000008</v>
      </c>
      <c r="Y78" t="str">
        <f t="shared" si="45"/>
        <v>متوسطة 2M - 10M</v>
      </c>
      <c r="Z78" s="13">
        <v>0.5</v>
      </c>
      <c r="AA78" s="13" t="str">
        <f t="shared" si="46"/>
        <v>منخفض &lt; 15%</v>
      </c>
      <c r="AB78" s="13">
        <v>0.14000000000000001</v>
      </c>
      <c r="AC78" s="13" t="str">
        <f t="shared" si="47"/>
        <v>منخفض &lt; 13%</v>
      </c>
      <c r="AD78">
        <v>5.5</v>
      </c>
      <c r="AE78" s="11" t="str">
        <f t="shared" si="48"/>
        <v>عائد طويل (5 – 7 سنوات)</v>
      </c>
      <c r="AF78">
        <v>0.65</v>
      </c>
      <c r="AG78" t="str">
        <f t="shared" si="49"/>
        <v>مرتفع &gt; 60%</v>
      </c>
      <c r="AH78">
        <v>8894233</v>
      </c>
      <c r="AI78" s="2">
        <f t="shared" si="50"/>
        <v>8.8942329999999998</v>
      </c>
      <c r="AJ78" t="str">
        <f t="shared" si="51"/>
        <v>متوسط 2M - 10M</v>
      </c>
      <c r="AK78">
        <v>10031794</v>
      </c>
      <c r="AL78" s="2">
        <f t="shared" si="52"/>
        <v>10.031794</v>
      </c>
      <c r="AM78" t="str">
        <f t="shared" si="53"/>
        <v>مرتفعة 10M - 30M</v>
      </c>
      <c r="AN78">
        <v>12468066</v>
      </c>
      <c r="AO78" s="2">
        <f t="shared" si="54"/>
        <v>12.468066</v>
      </c>
      <c r="AP78" t="str">
        <f t="shared" si="55"/>
        <v>مرتفعة 10M - 30M</v>
      </c>
      <c r="AQ78" s="13">
        <v>0.1</v>
      </c>
      <c r="AR78" s="13" t="str">
        <f t="shared" si="56"/>
        <v>منخفضة &lt; 11%</v>
      </c>
      <c r="AS78" s="13">
        <v>4.0000000000000008E-2</v>
      </c>
      <c r="AT78" s="13" t="str">
        <f t="shared" si="57"/>
        <v>استثمار جيد</v>
      </c>
      <c r="AU78" s="13">
        <v>0.34566477103328158</v>
      </c>
      <c r="AV78" s="13" t="str">
        <f t="shared" si="58"/>
        <v>مرتفع</v>
      </c>
      <c r="AW78">
        <v>8441553</v>
      </c>
      <c r="AX78" s="2">
        <f t="shared" si="59"/>
        <v>8.4415530000000008</v>
      </c>
      <c r="AY78" t="str">
        <f t="shared" si="60"/>
        <v>معتدل</v>
      </c>
      <c r="AZ78" s="13">
        <v>0.34566477103328158</v>
      </c>
      <c r="BA78" s="13" t="str">
        <f t="shared" si="61"/>
        <v>مرتفع</v>
      </c>
      <c r="BB78" s="13">
        <v>0.41078197057615451</v>
      </c>
      <c r="BC78" s="13" t="str">
        <f t="shared" si="62"/>
        <v>مرتفع</v>
      </c>
      <c r="BD78">
        <v>8</v>
      </c>
      <c r="BE78" t="str">
        <f t="shared" si="63"/>
        <v>إنتاجية مرتفعة &gt; 5</v>
      </c>
      <c r="BF78">
        <v>3</v>
      </c>
      <c r="BG78">
        <v>3</v>
      </c>
      <c r="BH78">
        <v>5</v>
      </c>
      <c r="BI78">
        <v>5</v>
      </c>
      <c r="BJ78">
        <v>4</v>
      </c>
      <c r="BK78">
        <v>5</v>
      </c>
      <c r="BL78">
        <v>25</v>
      </c>
      <c r="BM78" t="s">
        <v>82</v>
      </c>
      <c r="BN78" s="2">
        <v>17.050035999999999</v>
      </c>
      <c r="BO78" s="14" t="str">
        <f t="shared" si="64"/>
        <v>17.1 Mn</v>
      </c>
      <c r="BP78" s="2">
        <v>14.089774</v>
      </c>
      <c r="BQ78" s="14" t="str">
        <f t="shared" si="65"/>
        <v>14.1 Mn</v>
      </c>
      <c r="BR78" s="2">
        <v>0.40619699999999997</v>
      </c>
      <c r="BS78" s="14" t="str">
        <f t="shared" si="66"/>
        <v>406 Thousand</v>
      </c>
      <c r="BT78" s="2">
        <v>2.554065</v>
      </c>
      <c r="BU78" s="11" t="str">
        <f t="shared" si="67"/>
        <v>0.4 Mn</v>
      </c>
    </row>
    <row r="79" spans="1:73" x14ac:dyDescent="0.35">
      <c r="A79">
        <v>78</v>
      </c>
      <c r="B79" t="s">
        <v>173</v>
      </c>
      <c r="C79" t="str">
        <f t="shared" si="34"/>
        <v>Riyadh - Opportunity 78</v>
      </c>
      <c r="D79" t="s">
        <v>115</v>
      </c>
      <c r="E79" t="s">
        <v>205</v>
      </c>
      <c r="F79" t="s">
        <v>110</v>
      </c>
      <c r="G79" s="11">
        <v>177</v>
      </c>
      <c r="H79" s="11" t="str">
        <f t="shared" si="35"/>
        <v xml:space="preserve"> مرتفع (150 موظف فأكثر)</v>
      </c>
      <c r="I79">
        <v>61734466</v>
      </c>
      <c r="J79" t="str">
        <f t="shared" si="36"/>
        <v>استثمار متوسط 20M - 100M</v>
      </c>
      <c r="K79">
        <v>48574959</v>
      </c>
      <c r="L79" t="str">
        <f t="shared" si="37"/>
        <v>متوسطة 20M - 100M</v>
      </c>
      <c r="M79" s="4">
        <v>1377588</v>
      </c>
      <c r="N79" s="4" t="str">
        <f t="shared" si="38"/>
        <v>متوسطة 500K - 2M</v>
      </c>
      <c r="O79">
        <v>11781919</v>
      </c>
      <c r="P79" t="str">
        <f t="shared" si="39"/>
        <v>مرتفع ≥ 10M</v>
      </c>
      <c r="Q79">
        <v>97671328</v>
      </c>
      <c r="R79" s="2">
        <f t="shared" si="40"/>
        <v>97.671328000000003</v>
      </c>
      <c r="S79" t="str">
        <f t="shared" si="41"/>
        <v>مرتفعة 50M - 100M</v>
      </c>
      <c r="T79">
        <v>62053674</v>
      </c>
      <c r="U79" s="2">
        <f t="shared" si="42"/>
        <v>62.053674000000001</v>
      </c>
      <c r="V79" t="str">
        <f t="shared" si="43"/>
        <v>مرتفع 20M - 100M</v>
      </c>
      <c r="W79">
        <v>35617654</v>
      </c>
      <c r="X79" s="2">
        <f t="shared" si="44"/>
        <v>35.617654000000002</v>
      </c>
      <c r="Y79" t="str">
        <f t="shared" si="45"/>
        <v>ضخمة ≥ 30M</v>
      </c>
      <c r="Z79" s="13">
        <v>0.57999999999999996</v>
      </c>
      <c r="AA79" s="13" t="str">
        <f t="shared" si="46"/>
        <v>منخفض &lt; 15%</v>
      </c>
      <c r="AB79" s="13">
        <v>0.22</v>
      </c>
      <c r="AC79" s="13" t="str">
        <f t="shared" si="47"/>
        <v>منخفض &lt; 13%</v>
      </c>
      <c r="AD79">
        <v>3.8</v>
      </c>
      <c r="AE79" s="11" t="str">
        <f t="shared" si="48"/>
        <v>عائد متوسط (3 – &lt;5 سنوات)</v>
      </c>
      <c r="AF79">
        <v>0.64</v>
      </c>
      <c r="AG79" t="str">
        <f t="shared" si="49"/>
        <v>مرتفع &gt; 60%</v>
      </c>
      <c r="AH79">
        <v>29163078</v>
      </c>
      <c r="AI79" s="2">
        <f t="shared" si="50"/>
        <v>29.163077999999999</v>
      </c>
      <c r="AJ79" t="str">
        <f t="shared" si="51"/>
        <v>مرتفع 10M - 30M</v>
      </c>
      <c r="AK79">
        <v>44546994</v>
      </c>
      <c r="AL79" s="2">
        <f t="shared" si="52"/>
        <v>44.546993999999998</v>
      </c>
      <c r="AM79" t="str">
        <f t="shared" si="53"/>
        <v>عالية جدًا ≥ 30M</v>
      </c>
      <c r="AN79">
        <v>55483522</v>
      </c>
      <c r="AO79" s="2">
        <f t="shared" si="54"/>
        <v>55.483522000000001</v>
      </c>
      <c r="AP79" t="str">
        <f t="shared" si="55"/>
        <v>عالية جدًا ≥ 30M</v>
      </c>
      <c r="AQ79" s="13">
        <v>0.13</v>
      </c>
      <c r="AR79" s="13" t="str">
        <f t="shared" si="56"/>
        <v>منخفضة &lt; 11%</v>
      </c>
      <c r="AS79" s="13">
        <v>0.09</v>
      </c>
      <c r="AT79" s="13" t="str">
        <f t="shared" si="57"/>
        <v>استثمار جيد</v>
      </c>
      <c r="AU79" s="13">
        <v>0.36466847261460389</v>
      </c>
      <c r="AV79" s="13" t="str">
        <f t="shared" si="58"/>
        <v>مرتفع</v>
      </c>
      <c r="AW79">
        <v>35617654</v>
      </c>
      <c r="AX79" s="2">
        <f t="shared" si="59"/>
        <v>35.617654000000002</v>
      </c>
      <c r="AY79" t="str">
        <f t="shared" si="60"/>
        <v>مرتفع جدًا</v>
      </c>
      <c r="AZ79" s="13">
        <v>0.36466847261460389</v>
      </c>
      <c r="BA79" s="13" t="str">
        <f t="shared" si="61"/>
        <v>مرتفع</v>
      </c>
      <c r="BB79" s="13">
        <v>0.45609079872447322</v>
      </c>
      <c r="BC79" s="13" t="str">
        <f t="shared" si="62"/>
        <v>مرتفع</v>
      </c>
      <c r="BD79">
        <v>3</v>
      </c>
      <c r="BE79" t="str">
        <f t="shared" si="63"/>
        <v>إنتاجية متوسطة 3 - 5</v>
      </c>
      <c r="BF79">
        <v>5</v>
      </c>
      <c r="BG79">
        <v>4</v>
      </c>
      <c r="BH79">
        <v>5</v>
      </c>
      <c r="BI79">
        <v>5</v>
      </c>
      <c r="BJ79">
        <v>1</v>
      </c>
      <c r="BK79">
        <v>5</v>
      </c>
      <c r="BL79">
        <v>25</v>
      </c>
      <c r="BM79" t="s">
        <v>82</v>
      </c>
      <c r="BN79" s="2">
        <v>61.734465999999998</v>
      </c>
      <c r="BO79" s="14" t="str">
        <f t="shared" si="64"/>
        <v>61.7 Mn</v>
      </c>
      <c r="BP79" s="2">
        <v>48.574959</v>
      </c>
      <c r="BQ79" s="14" t="str">
        <f t="shared" si="65"/>
        <v>48.6 Mn</v>
      </c>
      <c r="BR79" s="2">
        <v>1.377588</v>
      </c>
      <c r="BS79" s="14" t="str">
        <f t="shared" si="66"/>
        <v>1.4 Mn</v>
      </c>
      <c r="BT79" s="2">
        <v>11.781919</v>
      </c>
      <c r="BU79" s="11" t="str">
        <f t="shared" si="67"/>
        <v>1.4 Mn</v>
      </c>
    </row>
    <row r="80" spans="1:73" x14ac:dyDescent="0.35">
      <c r="A80">
        <v>79</v>
      </c>
      <c r="B80" t="s">
        <v>174</v>
      </c>
      <c r="C80" t="str">
        <f t="shared" si="34"/>
        <v>Riyadh - Opportunity 79</v>
      </c>
      <c r="D80" t="s">
        <v>115</v>
      </c>
      <c r="E80" t="s">
        <v>205</v>
      </c>
      <c r="F80" t="s">
        <v>81</v>
      </c>
      <c r="G80" s="11">
        <v>234</v>
      </c>
      <c r="H80" s="11" t="str">
        <f t="shared" si="35"/>
        <v xml:space="preserve"> مرتفع (150 موظف فأكثر)</v>
      </c>
      <c r="I80">
        <v>24731663</v>
      </c>
      <c r="J80" t="str">
        <f t="shared" si="36"/>
        <v>استثمار متوسط 20M - 100M</v>
      </c>
      <c r="K80">
        <v>20294750</v>
      </c>
      <c r="L80" t="str">
        <f t="shared" si="37"/>
        <v>متوسطة 20M - 100M</v>
      </c>
      <c r="M80" s="4">
        <v>462712</v>
      </c>
      <c r="N80" s="4" t="str">
        <f t="shared" si="38"/>
        <v>منخفضة &lt; 500K</v>
      </c>
      <c r="O80">
        <v>3974201</v>
      </c>
      <c r="P80" t="str">
        <f t="shared" si="39"/>
        <v>متوسط 1M - 10M</v>
      </c>
      <c r="Q80">
        <v>34965024</v>
      </c>
      <c r="R80" s="2">
        <f t="shared" si="40"/>
        <v>34.965024</v>
      </c>
      <c r="S80" t="str">
        <f t="shared" si="41"/>
        <v>متوسطة 10M - 50M</v>
      </c>
      <c r="T80">
        <v>21284021</v>
      </c>
      <c r="U80" s="2">
        <f t="shared" si="42"/>
        <v>21.284020999999999</v>
      </c>
      <c r="V80" t="str">
        <f t="shared" si="43"/>
        <v>مرتفع 20M - 100M</v>
      </c>
      <c r="W80">
        <v>13681003</v>
      </c>
      <c r="X80" s="2">
        <f t="shared" si="44"/>
        <v>13.681003</v>
      </c>
      <c r="Y80" t="str">
        <f t="shared" si="45"/>
        <v>مرتفعة 10M - 30M</v>
      </c>
      <c r="Z80" s="13">
        <v>0.55000000000000004</v>
      </c>
      <c r="AA80" s="13" t="str">
        <f t="shared" si="46"/>
        <v>منخفض &lt; 15%</v>
      </c>
      <c r="AB80" s="13">
        <v>0.17</v>
      </c>
      <c r="AC80" s="13" t="str">
        <f t="shared" si="47"/>
        <v>منخفض &lt; 13%</v>
      </c>
      <c r="AD80">
        <v>4.2</v>
      </c>
      <c r="AE80" s="11" t="str">
        <f t="shared" si="48"/>
        <v>عائد متوسط (3 – &lt;5 سنوات)</v>
      </c>
      <c r="AF80">
        <v>0.61</v>
      </c>
      <c r="AG80" t="str">
        <f t="shared" si="49"/>
        <v>مرتفع &gt; 60%</v>
      </c>
      <c r="AH80">
        <v>7790209</v>
      </c>
      <c r="AI80" s="2">
        <f t="shared" si="50"/>
        <v>7.7902089999999999</v>
      </c>
      <c r="AJ80" t="str">
        <f t="shared" si="51"/>
        <v>متوسط 2M - 10M</v>
      </c>
      <c r="AK80">
        <v>15211328</v>
      </c>
      <c r="AL80" s="2">
        <f t="shared" si="52"/>
        <v>15.211328</v>
      </c>
      <c r="AM80" t="str">
        <f t="shared" si="53"/>
        <v>مرتفعة 10M - 30M</v>
      </c>
      <c r="AN80">
        <v>19014045</v>
      </c>
      <c r="AO80" s="2">
        <f t="shared" si="54"/>
        <v>19.014044999999999</v>
      </c>
      <c r="AP80" t="str">
        <f t="shared" si="55"/>
        <v>مرتفعة 10M - 30M</v>
      </c>
      <c r="AQ80" s="13">
        <v>0.12</v>
      </c>
      <c r="AR80" s="13" t="str">
        <f t="shared" si="56"/>
        <v>منخفضة &lt; 11%</v>
      </c>
      <c r="AS80" s="13">
        <v>5.0000000000000017E-2</v>
      </c>
      <c r="AT80" s="13" t="str">
        <f t="shared" si="57"/>
        <v>استثمار جيد</v>
      </c>
      <c r="AU80" s="13">
        <v>0.39127680850440721</v>
      </c>
      <c r="AV80" s="13" t="str">
        <f t="shared" si="58"/>
        <v>مرتفع</v>
      </c>
      <c r="AW80">
        <v>13681003</v>
      </c>
      <c r="AX80" s="2">
        <f t="shared" si="59"/>
        <v>13.681003</v>
      </c>
      <c r="AY80" t="str">
        <f t="shared" si="60"/>
        <v>معتدل</v>
      </c>
      <c r="AZ80" s="13">
        <v>0.39127680850440721</v>
      </c>
      <c r="BA80" s="13" t="str">
        <f t="shared" si="61"/>
        <v>مرتفع</v>
      </c>
      <c r="BB80" s="13">
        <v>0.43504411722983521</v>
      </c>
      <c r="BC80" s="13" t="str">
        <f t="shared" si="62"/>
        <v>مرتفع</v>
      </c>
      <c r="BD80">
        <v>9</v>
      </c>
      <c r="BE80" t="str">
        <f t="shared" si="63"/>
        <v>إنتاجية مرتفعة &gt; 5</v>
      </c>
      <c r="BF80">
        <v>4</v>
      </c>
      <c r="BG80">
        <v>3</v>
      </c>
      <c r="BH80">
        <v>5</v>
      </c>
      <c r="BI80">
        <v>5</v>
      </c>
      <c r="BJ80">
        <v>5</v>
      </c>
      <c r="BK80">
        <v>5</v>
      </c>
      <c r="BL80">
        <v>27</v>
      </c>
      <c r="BM80" t="s">
        <v>79</v>
      </c>
      <c r="BN80" s="2">
        <v>24.731663000000001</v>
      </c>
      <c r="BO80" s="14" t="str">
        <f t="shared" si="64"/>
        <v>24.7 Mn</v>
      </c>
      <c r="BP80" s="2">
        <v>20.294750000000001</v>
      </c>
      <c r="BQ80" s="14" t="str">
        <f t="shared" si="65"/>
        <v>20.3 Mn</v>
      </c>
      <c r="BR80" s="2">
        <v>0.46271200000000001</v>
      </c>
      <c r="BS80" s="14" t="str">
        <f t="shared" si="66"/>
        <v>463 Thousand</v>
      </c>
      <c r="BT80" s="2">
        <v>3.9742009999999999</v>
      </c>
      <c r="BU80" s="11" t="str">
        <f t="shared" si="67"/>
        <v>0.5 Mn</v>
      </c>
    </row>
    <row r="81" spans="1:73" x14ac:dyDescent="0.35">
      <c r="A81">
        <v>80</v>
      </c>
      <c r="B81" t="s">
        <v>175</v>
      </c>
      <c r="C81" t="str">
        <f t="shared" si="34"/>
        <v>Riyadh - Opportunity 80</v>
      </c>
      <c r="D81" t="s">
        <v>115</v>
      </c>
      <c r="E81" t="s">
        <v>205</v>
      </c>
      <c r="F81" t="s">
        <v>81</v>
      </c>
      <c r="G81" s="11">
        <v>164</v>
      </c>
      <c r="H81" s="11" t="str">
        <f t="shared" si="35"/>
        <v xml:space="preserve"> مرتفع (150 موظف فأكثر)</v>
      </c>
      <c r="I81">
        <v>18674751</v>
      </c>
      <c r="J81" t="str">
        <f t="shared" si="36"/>
        <v>استثمار منخفض &lt; 20M</v>
      </c>
      <c r="K81">
        <v>13440011</v>
      </c>
      <c r="L81" t="str">
        <f t="shared" si="37"/>
        <v>منخفضة &lt; 20M</v>
      </c>
      <c r="M81" s="4">
        <v>521957</v>
      </c>
      <c r="N81" s="4" t="str">
        <f t="shared" si="38"/>
        <v>متوسطة 500K - 2M</v>
      </c>
      <c r="O81">
        <v>4712783</v>
      </c>
      <c r="P81" t="str">
        <f t="shared" si="39"/>
        <v>متوسط 1M - 10M</v>
      </c>
      <c r="Q81">
        <v>37330470</v>
      </c>
      <c r="R81" s="2">
        <f t="shared" si="40"/>
        <v>37.330469999999998</v>
      </c>
      <c r="S81" t="str">
        <f t="shared" si="41"/>
        <v>متوسطة 10M - 50M</v>
      </c>
      <c r="T81">
        <v>23150069</v>
      </c>
      <c r="U81" s="2">
        <f t="shared" si="42"/>
        <v>23.150068999999998</v>
      </c>
      <c r="V81" t="str">
        <f t="shared" si="43"/>
        <v>مرتفع 20M - 100M</v>
      </c>
      <c r="W81">
        <v>14180401</v>
      </c>
      <c r="X81" s="2">
        <f t="shared" si="44"/>
        <v>14.180401</v>
      </c>
      <c r="Y81" t="str">
        <f t="shared" si="45"/>
        <v>مرتفعة 10M - 30M</v>
      </c>
      <c r="Z81" s="13">
        <v>0.76</v>
      </c>
      <c r="AA81" s="13" t="str">
        <f t="shared" si="46"/>
        <v>منخفض &lt; 15%</v>
      </c>
      <c r="AB81" s="13">
        <v>0.24</v>
      </c>
      <c r="AC81" s="13" t="str">
        <f t="shared" si="47"/>
        <v>منخفض &lt; 13%</v>
      </c>
      <c r="AD81">
        <v>5.8</v>
      </c>
      <c r="AE81" s="11" t="str">
        <f t="shared" si="48"/>
        <v>عائد طويل (5 – 7 سنوات)</v>
      </c>
      <c r="AF81">
        <v>0.62</v>
      </c>
      <c r="AG81" t="str">
        <f t="shared" si="49"/>
        <v>مرتفع &gt; 60%</v>
      </c>
      <c r="AH81">
        <v>9548279</v>
      </c>
      <c r="AI81" s="2">
        <f t="shared" si="50"/>
        <v>9.5482790000000008</v>
      </c>
      <c r="AJ81" t="str">
        <f t="shared" si="51"/>
        <v>متوسط 2M - 10M</v>
      </c>
      <c r="AK81">
        <v>15455315</v>
      </c>
      <c r="AL81" s="2">
        <f t="shared" si="52"/>
        <v>15.455315000000001</v>
      </c>
      <c r="AM81" t="str">
        <f t="shared" si="53"/>
        <v>مرتفعة 10M - 30M</v>
      </c>
      <c r="AN81">
        <v>18223208</v>
      </c>
      <c r="AO81" s="2">
        <f t="shared" si="54"/>
        <v>18.223208</v>
      </c>
      <c r="AP81" t="str">
        <f t="shared" si="55"/>
        <v>مرتفعة 10M - 30M</v>
      </c>
      <c r="AQ81" s="13">
        <v>0.12</v>
      </c>
      <c r="AR81" s="13" t="str">
        <f t="shared" si="56"/>
        <v>منخفضة &lt; 11%</v>
      </c>
      <c r="AS81" s="13">
        <v>0.12</v>
      </c>
      <c r="AT81" s="13" t="str">
        <f t="shared" si="57"/>
        <v>استثمار جيد</v>
      </c>
      <c r="AU81" s="13">
        <v>0.37986130364819942</v>
      </c>
      <c r="AV81" s="13" t="str">
        <f t="shared" si="58"/>
        <v>مرتفع</v>
      </c>
      <c r="AW81">
        <v>14180401</v>
      </c>
      <c r="AX81" s="2">
        <f t="shared" si="59"/>
        <v>14.180401</v>
      </c>
      <c r="AY81" t="str">
        <f t="shared" si="60"/>
        <v>معتدل</v>
      </c>
      <c r="AZ81" s="13">
        <v>0.37986130364819942</v>
      </c>
      <c r="BA81" s="13" t="str">
        <f t="shared" si="61"/>
        <v>مرتفع</v>
      </c>
      <c r="BB81" s="13">
        <v>0.41401340513526891</v>
      </c>
      <c r="BC81" s="13" t="str">
        <f t="shared" si="62"/>
        <v>مرتفع</v>
      </c>
      <c r="BD81">
        <v>9</v>
      </c>
      <c r="BE81" t="str">
        <f t="shared" si="63"/>
        <v>إنتاجية مرتفعة &gt; 5</v>
      </c>
      <c r="BF81">
        <v>5</v>
      </c>
      <c r="BG81">
        <v>3</v>
      </c>
      <c r="BH81">
        <v>5</v>
      </c>
      <c r="BI81">
        <v>5</v>
      </c>
      <c r="BJ81">
        <v>5</v>
      </c>
      <c r="BK81">
        <v>5</v>
      </c>
      <c r="BL81">
        <v>28</v>
      </c>
      <c r="BM81" t="s">
        <v>79</v>
      </c>
      <c r="BN81" s="2">
        <v>18.674751000000001</v>
      </c>
      <c r="BO81" s="14" t="str">
        <f t="shared" si="64"/>
        <v>18.7 Mn</v>
      </c>
      <c r="BP81" s="2">
        <v>13.440011</v>
      </c>
      <c r="BQ81" s="14" t="str">
        <f t="shared" si="65"/>
        <v>13.4 Mn</v>
      </c>
      <c r="BR81" s="2">
        <v>0.521957</v>
      </c>
      <c r="BS81" s="14" t="str">
        <f t="shared" si="66"/>
        <v>522 Thousand</v>
      </c>
      <c r="BT81" s="2">
        <v>4.7127829999999999</v>
      </c>
      <c r="BU81" s="11" t="str">
        <f t="shared" si="67"/>
        <v>0.5 Mn</v>
      </c>
    </row>
    <row r="82" spans="1:73" x14ac:dyDescent="0.35">
      <c r="A82">
        <v>81</v>
      </c>
      <c r="B82" t="s">
        <v>176</v>
      </c>
      <c r="C82" t="str">
        <f t="shared" si="34"/>
        <v>Riyadh - Opportunity 81</v>
      </c>
      <c r="D82" t="s">
        <v>115</v>
      </c>
      <c r="E82" t="s">
        <v>205</v>
      </c>
      <c r="F82" t="s">
        <v>78</v>
      </c>
      <c r="G82" s="11">
        <v>215</v>
      </c>
      <c r="H82" s="11" t="str">
        <f t="shared" si="35"/>
        <v xml:space="preserve"> مرتفع (150 موظف فأكثر)</v>
      </c>
      <c r="I82">
        <v>39494630</v>
      </c>
      <c r="J82" t="str">
        <f t="shared" si="36"/>
        <v>استثمار متوسط 20M - 100M</v>
      </c>
      <c r="K82">
        <v>28692420</v>
      </c>
      <c r="L82" t="str">
        <f t="shared" si="37"/>
        <v>متوسطة 20M - 100M</v>
      </c>
      <c r="M82" s="4">
        <v>986942</v>
      </c>
      <c r="N82" s="4" t="str">
        <f t="shared" si="38"/>
        <v>متوسطة 500K - 2M</v>
      </c>
      <c r="O82">
        <v>9815268</v>
      </c>
      <c r="P82" t="str">
        <f t="shared" si="39"/>
        <v>متوسط 1M - 10M</v>
      </c>
      <c r="Q82">
        <v>50191117</v>
      </c>
      <c r="R82" s="2">
        <f t="shared" si="40"/>
        <v>50.191116999999998</v>
      </c>
      <c r="S82" t="str">
        <f t="shared" si="41"/>
        <v>مرتفعة 50M - 100M</v>
      </c>
      <c r="T82">
        <v>30401429</v>
      </c>
      <c r="U82" s="2">
        <f t="shared" si="42"/>
        <v>30.401429</v>
      </c>
      <c r="V82" t="str">
        <f t="shared" si="43"/>
        <v>مرتفع 20M - 100M</v>
      </c>
      <c r="W82">
        <v>19789688</v>
      </c>
      <c r="X82" s="2">
        <f t="shared" si="44"/>
        <v>19.789688000000002</v>
      </c>
      <c r="Y82" t="str">
        <f t="shared" si="45"/>
        <v>مرتفعة 10M - 30M</v>
      </c>
      <c r="Z82" s="13">
        <v>0.5</v>
      </c>
      <c r="AA82" s="13" t="str">
        <f t="shared" si="46"/>
        <v>منخفض &lt; 15%</v>
      </c>
      <c r="AB82" s="13">
        <v>0.12</v>
      </c>
      <c r="AC82" s="13" t="str">
        <f t="shared" si="47"/>
        <v>منخفض &lt; 13%</v>
      </c>
      <c r="AD82" s="11">
        <v>4.9000000000000004</v>
      </c>
      <c r="AE82" s="11" t="str">
        <f t="shared" si="48"/>
        <v>عائد متوسط (3 – &lt;5 سنوات)</v>
      </c>
      <c r="AF82">
        <v>0.61</v>
      </c>
      <c r="AG82" t="str">
        <f t="shared" si="49"/>
        <v>مرتفع &gt; 60%</v>
      </c>
      <c r="AH82">
        <v>15500910</v>
      </c>
      <c r="AI82" s="2">
        <f t="shared" si="50"/>
        <v>15.500909999999999</v>
      </c>
      <c r="AJ82" t="str">
        <f t="shared" si="51"/>
        <v>مرتفع 10M - 30M</v>
      </c>
      <c r="AK82">
        <v>21251192</v>
      </c>
      <c r="AL82" s="2">
        <f t="shared" si="52"/>
        <v>21.251192</v>
      </c>
      <c r="AM82" t="str">
        <f t="shared" si="53"/>
        <v>مرتفعة 10M - 30M</v>
      </c>
      <c r="AN82">
        <v>25724894</v>
      </c>
      <c r="AO82" s="2">
        <f t="shared" si="54"/>
        <v>25.724893999999999</v>
      </c>
      <c r="AP82" t="str">
        <f t="shared" si="55"/>
        <v>مرتفعة 10M - 30M</v>
      </c>
      <c r="AQ82" s="13">
        <v>0.1</v>
      </c>
      <c r="AR82" s="13" t="str">
        <f t="shared" si="56"/>
        <v>منخفضة &lt; 11%</v>
      </c>
      <c r="AS82" s="13">
        <v>1.999999999999999E-2</v>
      </c>
      <c r="AT82" s="13" t="str">
        <f t="shared" si="57"/>
        <v>استثمار جيد</v>
      </c>
      <c r="AU82" s="13">
        <v>0.39428666231915099</v>
      </c>
      <c r="AV82" s="13" t="str">
        <f t="shared" si="58"/>
        <v>مرتفع</v>
      </c>
      <c r="AW82">
        <v>19789688</v>
      </c>
      <c r="AX82" s="2">
        <f t="shared" si="59"/>
        <v>19.789688000000002</v>
      </c>
      <c r="AY82" t="str">
        <f t="shared" si="60"/>
        <v>مرتفع</v>
      </c>
      <c r="AZ82" s="13">
        <v>0.39428666231915099</v>
      </c>
      <c r="BA82" s="13" t="str">
        <f t="shared" si="61"/>
        <v>مرتفع</v>
      </c>
      <c r="BB82" s="13">
        <v>0.42340544044875511</v>
      </c>
      <c r="BC82" s="13" t="str">
        <f t="shared" si="62"/>
        <v>مرتفع</v>
      </c>
      <c r="BD82">
        <v>5</v>
      </c>
      <c r="BE82" t="str">
        <f t="shared" si="63"/>
        <v>إنتاجية متوسطة 3 - 5</v>
      </c>
      <c r="BF82">
        <v>3</v>
      </c>
      <c r="BG82">
        <v>3</v>
      </c>
      <c r="BH82">
        <v>5</v>
      </c>
      <c r="BI82">
        <v>5</v>
      </c>
      <c r="BJ82">
        <v>3</v>
      </c>
      <c r="BK82">
        <v>5</v>
      </c>
      <c r="BL82">
        <v>24</v>
      </c>
      <c r="BM82" t="s">
        <v>82</v>
      </c>
      <c r="BN82" s="2">
        <v>39.494630000000001</v>
      </c>
      <c r="BO82" s="14" t="str">
        <f t="shared" si="64"/>
        <v>39.5 Mn</v>
      </c>
      <c r="BP82" s="2">
        <v>28.692419999999998</v>
      </c>
      <c r="BQ82" s="14" t="str">
        <f t="shared" si="65"/>
        <v>28.7 Mn</v>
      </c>
      <c r="BR82" s="2">
        <v>0.98694199999999999</v>
      </c>
      <c r="BS82" s="14" t="str">
        <f t="shared" si="66"/>
        <v>987 Thousand</v>
      </c>
      <c r="BT82" s="2">
        <v>9.8152679999999997</v>
      </c>
      <c r="BU82" s="11" t="str">
        <f t="shared" si="67"/>
        <v>1.0 Mn</v>
      </c>
    </row>
    <row r="83" spans="1:73" x14ac:dyDescent="0.35">
      <c r="A83">
        <v>82</v>
      </c>
      <c r="B83" t="s">
        <v>177</v>
      </c>
      <c r="C83" t="str">
        <f t="shared" si="34"/>
        <v>Riyadh - Opportunity 82</v>
      </c>
      <c r="D83" t="s">
        <v>115</v>
      </c>
      <c r="E83" t="s">
        <v>205</v>
      </c>
      <c r="F83" t="s">
        <v>110</v>
      </c>
      <c r="G83" s="11">
        <v>110</v>
      </c>
      <c r="H83" s="11" t="str">
        <f t="shared" si="35"/>
        <v xml:space="preserve"> متوسط (من 75 إلى أقل من 150 موظف)</v>
      </c>
      <c r="I83">
        <v>32386788</v>
      </c>
      <c r="J83" t="str">
        <f t="shared" si="36"/>
        <v>استثمار متوسط 20M - 100M</v>
      </c>
      <c r="K83">
        <v>24064101</v>
      </c>
      <c r="L83" t="str">
        <f t="shared" si="37"/>
        <v>متوسطة 20M - 100M</v>
      </c>
      <c r="M83" s="4">
        <v>470646</v>
      </c>
      <c r="N83" s="4" t="str">
        <f t="shared" si="38"/>
        <v>منخفضة &lt; 500K</v>
      </c>
      <c r="O83">
        <v>7852041</v>
      </c>
      <c r="P83" t="str">
        <f t="shared" si="39"/>
        <v>متوسط 1M - 10M</v>
      </c>
      <c r="Q83">
        <v>39657564</v>
      </c>
      <c r="R83" s="2">
        <f t="shared" si="40"/>
        <v>39.657564000000001</v>
      </c>
      <c r="S83" t="str">
        <f t="shared" si="41"/>
        <v>متوسطة 10M - 50M</v>
      </c>
      <c r="T83">
        <v>28959778</v>
      </c>
      <c r="U83" s="2">
        <f t="shared" si="42"/>
        <v>28.959778</v>
      </c>
      <c r="V83" t="str">
        <f t="shared" si="43"/>
        <v>مرتفع 20M - 100M</v>
      </c>
      <c r="W83">
        <v>10697786</v>
      </c>
      <c r="X83" s="2">
        <f t="shared" si="44"/>
        <v>10.697786000000001</v>
      </c>
      <c r="Y83" t="str">
        <f t="shared" si="45"/>
        <v>مرتفعة 10M - 30M</v>
      </c>
      <c r="Z83" s="13">
        <v>0.33</v>
      </c>
      <c r="AA83" s="13" t="str">
        <f t="shared" si="46"/>
        <v>منخفض &lt; 15%</v>
      </c>
      <c r="AB83" s="13">
        <v>0.13</v>
      </c>
      <c r="AC83" s="13" t="str">
        <f t="shared" si="47"/>
        <v>منخفض &lt; 13%</v>
      </c>
      <c r="AD83">
        <v>4.3</v>
      </c>
      <c r="AE83" s="11" t="str">
        <f t="shared" si="48"/>
        <v>عائد متوسط (3 – &lt;5 سنوات)</v>
      </c>
      <c r="AF83">
        <v>0.73</v>
      </c>
      <c r="AG83" t="str">
        <f t="shared" si="49"/>
        <v>مرتفع &gt; 60%</v>
      </c>
      <c r="AH83">
        <v>11630660</v>
      </c>
      <c r="AI83" s="2">
        <f t="shared" si="50"/>
        <v>11.630660000000001</v>
      </c>
      <c r="AJ83" t="str">
        <f t="shared" si="51"/>
        <v>مرتفع 10M - 30M</v>
      </c>
      <c r="AK83">
        <v>13501019</v>
      </c>
      <c r="AL83" s="2">
        <f t="shared" si="52"/>
        <v>13.501018999999999</v>
      </c>
      <c r="AM83" t="str">
        <f t="shared" si="53"/>
        <v>مرتفعة 10M - 30M</v>
      </c>
      <c r="AN83">
        <v>15133335</v>
      </c>
      <c r="AO83" s="2">
        <f t="shared" si="54"/>
        <v>15.133335000000001</v>
      </c>
      <c r="AP83" t="str">
        <f t="shared" si="55"/>
        <v>مرتفعة 10M - 30M</v>
      </c>
      <c r="AQ83" s="13">
        <v>0.13</v>
      </c>
      <c r="AR83" s="13" t="str">
        <f t="shared" si="56"/>
        <v>منخفضة &lt; 11%</v>
      </c>
      <c r="AS83" s="13">
        <v>0</v>
      </c>
      <c r="AT83" s="13" t="str">
        <f t="shared" si="57"/>
        <v>في طور التحسن</v>
      </c>
      <c r="AU83" s="13">
        <v>0.26975398690650793</v>
      </c>
      <c r="AV83" s="13" t="str">
        <f t="shared" si="58"/>
        <v>متوسط</v>
      </c>
      <c r="AW83">
        <v>10697786</v>
      </c>
      <c r="AX83" s="2">
        <f t="shared" si="59"/>
        <v>10.697786000000001</v>
      </c>
      <c r="AY83" t="str">
        <f t="shared" si="60"/>
        <v>معتدل</v>
      </c>
      <c r="AZ83" s="13">
        <v>0.26975398690650793</v>
      </c>
      <c r="BA83" s="13" t="str">
        <f t="shared" si="61"/>
        <v>معتدل</v>
      </c>
      <c r="BB83" s="13">
        <v>0.34043994734522781</v>
      </c>
      <c r="BC83" s="13" t="str">
        <f t="shared" si="62"/>
        <v>معتدل</v>
      </c>
      <c r="BD83">
        <v>3</v>
      </c>
      <c r="BE83" t="str">
        <f t="shared" si="63"/>
        <v>إنتاجية متوسطة 3 - 5</v>
      </c>
      <c r="BF83">
        <v>3</v>
      </c>
      <c r="BG83">
        <v>3</v>
      </c>
      <c r="BH83">
        <v>5</v>
      </c>
      <c r="BI83">
        <v>5</v>
      </c>
      <c r="BJ83">
        <v>1</v>
      </c>
      <c r="BK83">
        <v>4</v>
      </c>
      <c r="BL83">
        <v>21</v>
      </c>
      <c r="BM83" t="s">
        <v>82</v>
      </c>
      <c r="BN83" s="2">
        <v>32.386788000000003</v>
      </c>
      <c r="BO83" s="14" t="str">
        <f t="shared" si="64"/>
        <v>32.4 Mn</v>
      </c>
      <c r="BP83" s="2">
        <v>24.064101000000001</v>
      </c>
      <c r="BQ83" s="14" t="str">
        <f t="shared" si="65"/>
        <v>24.1 Mn</v>
      </c>
      <c r="BR83" s="2">
        <v>0.47064600000000001</v>
      </c>
      <c r="BS83" s="14" t="str">
        <f t="shared" si="66"/>
        <v>471 Thousand</v>
      </c>
      <c r="BT83" s="2">
        <v>7.8520409999999998</v>
      </c>
      <c r="BU83" s="11" t="str">
        <f t="shared" si="67"/>
        <v>0.5 Mn</v>
      </c>
    </row>
    <row r="84" spans="1:73" x14ac:dyDescent="0.35">
      <c r="A84">
        <v>83</v>
      </c>
      <c r="B84" t="s">
        <v>178</v>
      </c>
      <c r="C84" t="str">
        <f t="shared" si="34"/>
        <v>Riyadh - Opportunity 83</v>
      </c>
      <c r="D84" t="s">
        <v>115</v>
      </c>
      <c r="E84" t="s">
        <v>205</v>
      </c>
      <c r="F84" t="s">
        <v>78</v>
      </c>
      <c r="G84" s="11">
        <v>10</v>
      </c>
      <c r="H84" s="11" t="str">
        <f t="shared" si="35"/>
        <v xml:space="preserve"> منخفض جدًا (أقل من 25 موظف)</v>
      </c>
      <c r="I84">
        <v>17352980</v>
      </c>
      <c r="J84" t="str">
        <f t="shared" si="36"/>
        <v>استثمار منخفض &lt; 20M</v>
      </c>
      <c r="K84">
        <v>13583864</v>
      </c>
      <c r="L84" t="str">
        <f t="shared" si="37"/>
        <v>منخفضة &lt; 20M</v>
      </c>
      <c r="M84" s="4">
        <v>426536</v>
      </c>
      <c r="N84" s="4" t="str">
        <f t="shared" si="38"/>
        <v>منخفضة &lt; 500K</v>
      </c>
      <c r="O84">
        <v>3342580</v>
      </c>
      <c r="P84" t="str">
        <f t="shared" si="39"/>
        <v>متوسط 1M - 10M</v>
      </c>
      <c r="Q84">
        <v>25092468</v>
      </c>
      <c r="R84" s="2">
        <f t="shared" si="40"/>
        <v>25.092468</v>
      </c>
      <c r="S84" t="str">
        <f t="shared" si="41"/>
        <v>متوسطة 10M - 50M</v>
      </c>
      <c r="T84">
        <v>18350644</v>
      </c>
      <c r="U84" s="2">
        <f t="shared" si="42"/>
        <v>18.350643999999999</v>
      </c>
      <c r="V84" t="str">
        <f t="shared" si="43"/>
        <v>متوسط 5M - 20M</v>
      </c>
      <c r="W84">
        <v>6741824</v>
      </c>
      <c r="X84" s="2">
        <f t="shared" si="44"/>
        <v>6.7418240000000003</v>
      </c>
      <c r="Y84" t="str">
        <f t="shared" si="45"/>
        <v>متوسطة 2M - 10M</v>
      </c>
      <c r="Z84" s="13">
        <v>0.39</v>
      </c>
      <c r="AA84" s="13" t="str">
        <f t="shared" si="46"/>
        <v>منخفض &lt; 15%</v>
      </c>
      <c r="AB84" s="13">
        <v>0.16</v>
      </c>
      <c r="AC84" s="13" t="str">
        <f t="shared" si="47"/>
        <v>منخفض &lt; 13%</v>
      </c>
      <c r="AD84" s="11">
        <v>4.7</v>
      </c>
      <c r="AE84" s="11" t="str">
        <f t="shared" si="48"/>
        <v>عائد متوسط (3 – &lt;5 سنوات)</v>
      </c>
      <c r="AF84">
        <v>0.73</v>
      </c>
      <c r="AG84" t="str">
        <f t="shared" si="49"/>
        <v>مرتفع &gt; 60%</v>
      </c>
      <c r="AH84">
        <v>7568808</v>
      </c>
      <c r="AI84" s="2">
        <f t="shared" si="50"/>
        <v>7.5688079999999998</v>
      </c>
      <c r="AJ84" t="str">
        <f t="shared" si="51"/>
        <v>متوسط 2M - 10M</v>
      </c>
      <c r="AK84">
        <v>8053556</v>
      </c>
      <c r="AL84" s="2">
        <f t="shared" si="52"/>
        <v>8.0535560000000004</v>
      </c>
      <c r="AM84" t="str">
        <f t="shared" si="53"/>
        <v>متوسطة 2M - 10M</v>
      </c>
      <c r="AN84">
        <v>9542410</v>
      </c>
      <c r="AO84" s="2">
        <f t="shared" si="54"/>
        <v>9.5424100000000003</v>
      </c>
      <c r="AP84" t="str">
        <f t="shared" si="55"/>
        <v>متوسطة 2M - 10M</v>
      </c>
      <c r="AQ84" s="13">
        <v>0.1</v>
      </c>
      <c r="AR84" s="13" t="str">
        <f t="shared" si="56"/>
        <v>منخفضة &lt; 11%</v>
      </c>
      <c r="AS84" s="13">
        <v>0.06</v>
      </c>
      <c r="AT84" s="13" t="str">
        <f t="shared" si="57"/>
        <v>استثمار جيد</v>
      </c>
      <c r="AU84" s="13">
        <v>0.26867919090302322</v>
      </c>
      <c r="AV84" s="13" t="str">
        <f t="shared" si="58"/>
        <v>متوسط</v>
      </c>
      <c r="AW84">
        <v>6741824</v>
      </c>
      <c r="AX84" s="2">
        <f t="shared" si="59"/>
        <v>6.7418240000000003</v>
      </c>
      <c r="AY84" t="str">
        <f t="shared" si="60"/>
        <v>معتدل</v>
      </c>
      <c r="AZ84" s="13">
        <v>0.26867919090302322</v>
      </c>
      <c r="BA84" s="13" t="str">
        <f t="shared" si="61"/>
        <v>معتدل</v>
      </c>
      <c r="BB84" s="13">
        <v>0.3209551168900564</v>
      </c>
      <c r="BC84" s="13" t="str">
        <f t="shared" si="62"/>
        <v>معتدل</v>
      </c>
      <c r="BD84">
        <v>1</v>
      </c>
      <c r="BE84" t="str">
        <f t="shared" si="63"/>
        <v>إنتاجية منخفضة ≤ 2</v>
      </c>
      <c r="BF84">
        <v>4</v>
      </c>
      <c r="BG84">
        <v>3</v>
      </c>
      <c r="BH84">
        <v>5</v>
      </c>
      <c r="BI84">
        <v>5</v>
      </c>
      <c r="BJ84">
        <v>1</v>
      </c>
      <c r="BK84">
        <v>4</v>
      </c>
      <c r="BL84">
        <v>22</v>
      </c>
      <c r="BM84" t="s">
        <v>82</v>
      </c>
      <c r="BN84" s="2">
        <v>17.352979999999999</v>
      </c>
      <c r="BO84" s="14" t="str">
        <f t="shared" si="64"/>
        <v>17.4 Mn</v>
      </c>
      <c r="BP84" s="2">
        <v>13.583864</v>
      </c>
      <c r="BQ84" s="14" t="str">
        <f t="shared" si="65"/>
        <v>13.6 Mn</v>
      </c>
      <c r="BR84" s="2">
        <v>0.42653600000000003</v>
      </c>
      <c r="BS84" s="14" t="str">
        <f t="shared" si="66"/>
        <v>427 Thousand</v>
      </c>
      <c r="BT84" s="2">
        <v>3.3425799999999999</v>
      </c>
      <c r="BU84" s="11" t="str">
        <f t="shared" si="67"/>
        <v>0.4 Mn</v>
      </c>
    </row>
    <row r="85" spans="1:73" x14ac:dyDescent="0.35">
      <c r="A85">
        <v>84</v>
      </c>
      <c r="B85" t="s">
        <v>179</v>
      </c>
      <c r="C85" t="str">
        <f t="shared" si="34"/>
        <v>Riyadh - Opportunity 84</v>
      </c>
      <c r="D85" t="s">
        <v>180</v>
      </c>
      <c r="E85" t="s">
        <v>205</v>
      </c>
      <c r="F85" t="s">
        <v>110</v>
      </c>
      <c r="G85" s="11">
        <v>63</v>
      </c>
      <c r="H85" s="11" t="str">
        <f t="shared" si="35"/>
        <v xml:space="preserve"> منخفض (من 25 إلى أقل من 75 موظف)</v>
      </c>
      <c r="I85">
        <v>19358871</v>
      </c>
      <c r="J85" t="str">
        <f t="shared" si="36"/>
        <v>استثمار منخفض &lt; 20M</v>
      </c>
      <c r="K85">
        <v>14596581</v>
      </c>
      <c r="L85" t="str">
        <f t="shared" si="37"/>
        <v>منخفضة &lt; 20M</v>
      </c>
      <c r="M85" s="4">
        <v>270323</v>
      </c>
      <c r="N85" s="4" t="str">
        <f t="shared" si="38"/>
        <v>منخفضة &lt; 500K</v>
      </c>
      <c r="O85">
        <v>4491967</v>
      </c>
      <c r="P85" t="str">
        <f t="shared" si="39"/>
        <v>متوسط 1M - 10M</v>
      </c>
      <c r="Q85">
        <v>35764492</v>
      </c>
      <c r="R85" s="2">
        <f t="shared" si="40"/>
        <v>35.764491999999997</v>
      </c>
      <c r="S85" t="str">
        <f t="shared" si="41"/>
        <v>متوسطة 10M - 50M</v>
      </c>
      <c r="T85">
        <v>26739810</v>
      </c>
      <c r="U85" s="2">
        <f t="shared" si="42"/>
        <v>26.739809999999999</v>
      </c>
      <c r="V85" t="str">
        <f t="shared" si="43"/>
        <v>مرتفع 20M - 100M</v>
      </c>
      <c r="W85">
        <v>9024682</v>
      </c>
      <c r="X85" s="2">
        <f t="shared" si="44"/>
        <v>9.0246820000000003</v>
      </c>
      <c r="Y85" t="str">
        <f t="shared" si="45"/>
        <v>متوسطة 2M - 10M</v>
      </c>
      <c r="Z85" s="13">
        <v>0.47</v>
      </c>
      <c r="AA85" s="13" t="str">
        <f t="shared" si="46"/>
        <v>منخفض &lt; 15%</v>
      </c>
      <c r="AB85" s="13">
        <v>0.14000000000000001</v>
      </c>
      <c r="AC85" s="13" t="str">
        <f t="shared" si="47"/>
        <v>منخفض &lt; 13%</v>
      </c>
      <c r="AD85">
        <v>5.7</v>
      </c>
      <c r="AE85" s="11" t="str">
        <f t="shared" si="48"/>
        <v>عائد طويل (5 – 7 سنوات)</v>
      </c>
      <c r="AF85">
        <v>0.75</v>
      </c>
      <c r="AG85" t="str">
        <f t="shared" si="49"/>
        <v>مرتفع &gt; 60%</v>
      </c>
      <c r="AH85">
        <v>7867649</v>
      </c>
      <c r="AI85" s="2">
        <f t="shared" si="50"/>
        <v>7.8676490000000001</v>
      </c>
      <c r="AJ85" t="str">
        <f t="shared" si="51"/>
        <v>متوسط 2M - 10M</v>
      </c>
      <c r="AK85">
        <v>10938058</v>
      </c>
      <c r="AL85" s="2">
        <f t="shared" si="52"/>
        <v>10.938058</v>
      </c>
      <c r="AM85" t="str">
        <f t="shared" si="53"/>
        <v>مرتفعة 10M - 30M</v>
      </c>
      <c r="AN85">
        <v>13646956</v>
      </c>
      <c r="AO85" s="2">
        <f t="shared" si="54"/>
        <v>13.646955999999999</v>
      </c>
      <c r="AP85" t="str">
        <f t="shared" si="55"/>
        <v>مرتفعة 10M - 30M</v>
      </c>
      <c r="AQ85" s="13">
        <v>0.13</v>
      </c>
      <c r="AR85" s="13" t="str">
        <f t="shared" si="56"/>
        <v>منخفضة &lt; 11%</v>
      </c>
      <c r="AS85" s="13">
        <v>1.0000000000000011E-2</v>
      </c>
      <c r="AT85" s="13" t="str">
        <f t="shared" si="57"/>
        <v>استثمار جيد</v>
      </c>
      <c r="AU85" s="13">
        <v>0.25233636759051409</v>
      </c>
      <c r="AV85" s="13" t="str">
        <f t="shared" si="58"/>
        <v>متوسط</v>
      </c>
      <c r="AW85">
        <v>9024682</v>
      </c>
      <c r="AX85" s="2">
        <f t="shared" si="59"/>
        <v>9.0246820000000003</v>
      </c>
      <c r="AY85" t="str">
        <f t="shared" si="60"/>
        <v>معتدل</v>
      </c>
      <c r="AZ85" s="13">
        <v>0.25233636759051409</v>
      </c>
      <c r="BA85" s="13" t="str">
        <f t="shared" si="61"/>
        <v>معتدل</v>
      </c>
      <c r="BB85" s="13">
        <v>0.30583568753052609</v>
      </c>
      <c r="BC85" s="13" t="str">
        <f t="shared" si="62"/>
        <v>معتدل</v>
      </c>
      <c r="BD85">
        <v>3</v>
      </c>
      <c r="BE85" t="str">
        <f t="shared" si="63"/>
        <v>إنتاجية متوسطة 3 - 5</v>
      </c>
      <c r="BF85">
        <v>3</v>
      </c>
      <c r="BG85">
        <v>3</v>
      </c>
      <c r="BH85">
        <v>5</v>
      </c>
      <c r="BI85">
        <v>5</v>
      </c>
      <c r="BJ85">
        <v>1</v>
      </c>
      <c r="BK85">
        <v>4</v>
      </c>
      <c r="BL85">
        <v>21</v>
      </c>
      <c r="BM85" t="s">
        <v>82</v>
      </c>
      <c r="BN85" s="2">
        <v>19.358871000000001</v>
      </c>
      <c r="BO85" s="14" t="str">
        <f t="shared" si="64"/>
        <v>19.4 Mn</v>
      </c>
      <c r="BP85" s="2">
        <v>14.596581</v>
      </c>
      <c r="BQ85" s="14" t="str">
        <f t="shared" si="65"/>
        <v>14.6 Mn</v>
      </c>
      <c r="BR85" s="2">
        <v>0.27032299999999998</v>
      </c>
      <c r="BS85" s="14" t="str">
        <f t="shared" si="66"/>
        <v>270 Thousand</v>
      </c>
      <c r="BT85" s="2">
        <v>4.4919669999999998</v>
      </c>
      <c r="BU85" s="11" t="str">
        <f t="shared" si="67"/>
        <v>0.3 Mn</v>
      </c>
    </row>
    <row r="86" spans="1:73" x14ac:dyDescent="0.35">
      <c r="A86">
        <v>85</v>
      </c>
      <c r="B86" t="s">
        <v>181</v>
      </c>
      <c r="C86" t="str">
        <f t="shared" si="34"/>
        <v>Riyadh - Opportunity 85</v>
      </c>
      <c r="D86" t="s">
        <v>180</v>
      </c>
      <c r="E86" t="s">
        <v>205</v>
      </c>
      <c r="F86" t="s">
        <v>78</v>
      </c>
      <c r="G86" s="11">
        <v>155</v>
      </c>
      <c r="H86" s="11" t="str">
        <f t="shared" si="35"/>
        <v xml:space="preserve"> مرتفع (150 موظف فأكثر)</v>
      </c>
      <c r="I86">
        <v>83760672</v>
      </c>
      <c r="J86" t="str">
        <f t="shared" si="36"/>
        <v>استثمار متوسط 20M - 100M</v>
      </c>
      <c r="K86">
        <v>67274784</v>
      </c>
      <c r="L86" t="str">
        <f t="shared" si="37"/>
        <v>متوسطة 20M - 100M</v>
      </c>
      <c r="M86" s="4">
        <v>1300009</v>
      </c>
      <c r="N86" s="4" t="str">
        <f t="shared" si="38"/>
        <v>متوسطة 500K - 2M</v>
      </c>
      <c r="O86">
        <v>15185879</v>
      </c>
      <c r="P86" t="str">
        <f t="shared" si="39"/>
        <v>مرتفع ≥ 10M</v>
      </c>
      <c r="Q86">
        <v>163444818</v>
      </c>
      <c r="R86" s="2">
        <f t="shared" si="40"/>
        <v>163.444818</v>
      </c>
      <c r="S86" t="str">
        <f t="shared" si="41"/>
        <v>ضخمة ≥ 100M</v>
      </c>
      <c r="T86">
        <v>111217382</v>
      </c>
      <c r="U86" s="2">
        <f t="shared" si="42"/>
        <v>111.217382</v>
      </c>
      <c r="V86" t="str">
        <f t="shared" si="43"/>
        <v>ضخم ≥ 100M</v>
      </c>
      <c r="W86">
        <v>52227436</v>
      </c>
      <c r="X86" s="2">
        <f t="shared" si="44"/>
        <v>52.227435999999997</v>
      </c>
      <c r="Y86" t="str">
        <f t="shared" si="45"/>
        <v>ضخمة ≥ 30M</v>
      </c>
      <c r="Z86" s="13">
        <v>0.62</v>
      </c>
      <c r="AA86" s="13" t="str">
        <f t="shared" si="46"/>
        <v>منخفض &lt; 15%</v>
      </c>
      <c r="AB86" s="13">
        <v>0.2</v>
      </c>
      <c r="AC86" s="13" t="str">
        <f t="shared" si="47"/>
        <v>منخفض &lt; 13%</v>
      </c>
      <c r="AD86">
        <v>3.4</v>
      </c>
      <c r="AE86" s="11" t="str">
        <f t="shared" si="48"/>
        <v>عائد متوسط (3 – &lt;5 سنوات)</v>
      </c>
      <c r="AF86">
        <v>0.68</v>
      </c>
      <c r="AG86" t="str">
        <f t="shared" si="49"/>
        <v>مرتفع &gt; 60%</v>
      </c>
      <c r="AH86">
        <v>48206049</v>
      </c>
      <c r="AI86" s="2">
        <f t="shared" si="50"/>
        <v>48.206049</v>
      </c>
      <c r="AJ86" t="str">
        <f t="shared" si="51"/>
        <v>ممتاز ≥ 30M</v>
      </c>
      <c r="AK86">
        <v>60621147</v>
      </c>
      <c r="AL86" s="2">
        <f t="shared" si="52"/>
        <v>60.621147000000001</v>
      </c>
      <c r="AM86" t="str">
        <f t="shared" si="53"/>
        <v>عالية جدًا ≥ 30M</v>
      </c>
      <c r="AN86">
        <v>69493691</v>
      </c>
      <c r="AO86" s="2">
        <f t="shared" si="54"/>
        <v>69.493690999999998</v>
      </c>
      <c r="AP86" t="str">
        <f t="shared" si="55"/>
        <v>عالية جدًا ≥ 30M</v>
      </c>
      <c r="AQ86" s="13">
        <v>0.1</v>
      </c>
      <c r="AR86" s="13" t="str">
        <f t="shared" si="56"/>
        <v>منخفضة &lt; 11%</v>
      </c>
      <c r="AS86" s="13">
        <v>0.1</v>
      </c>
      <c r="AT86" s="13" t="str">
        <f t="shared" si="57"/>
        <v>استثمار جيد</v>
      </c>
      <c r="AU86" s="13">
        <v>0.31954170611881988</v>
      </c>
      <c r="AV86" s="13" t="str">
        <f t="shared" si="58"/>
        <v>مرتفع</v>
      </c>
      <c r="AW86">
        <v>52227436</v>
      </c>
      <c r="AX86" s="2">
        <f t="shared" si="59"/>
        <v>52.227435999999997</v>
      </c>
      <c r="AY86" t="str">
        <f t="shared" si="60"/>
        <v>مرتفع جدًا</v>
      </c>
      <c r="AZ86" s="13">
        <v>0.31954170611881988</v>
      </c>
      <c r="BA86" s="13" t="str">
        <f t="shared" si="61"/>
        <v>مرتفع</v>
      </c>
      <c r="BB86" s="13">
        <v>0.37089672062897711</v>
      </c>
      <c r="BC86" s="13" t="str">
        <f t="shared" si="62"/>
        <v>معتدل</v>
      </c>
      <c r="BD86">
        <v>2</v>
      </c>
      <c r="BE86" t="str">
        <f t="shared" si="63"/>
        <v>إنتاجية منخفضة ≤ 2</v>
      </c>
      <c r="BF86">
        <v>4</v>
      </c>
      <c r="BG86">
        <v>4</v>
      </c>
      <c r="BH86">
        <v>5</v>
      </c>
      <c r="BI86">
        <v>5</v>
      </c>
      <c r="BJ86">
        <v>1</v>
      </c>
      <c r="BK86">
        <v>4</v>
      </c>
      <c r="BL86">
        <v>23</v>
      </c>
      <c r="BM86" t="s">
        <v>82</v>
      </c>
      <c r="BN86" s="2">
        <v>83.760672</v>
      </c>
      <c r="BO86" s="14" t="str">
        <f t="shared" si="64"/>
        <v>83.8 Mn</v>
      </c>
      <c r="BP86" s="2">
        <v>67.274783999999997</v>
      </c>
      <c r="BQ86" s="14" t="str">
        <f t="shared" si="65"/>
        <v>67.3 Mn</v>
      </c>
      <c r="BR86" s="2">
        <v>1.300009</v>
      </c>
      <c r="BS86" s="14" t="str">
        <f t="shared" si="66"/>
        <v>1.3 Mn</v>
      </c>
      <c r="BT86" s="2">
        <v>15.185879</v>
      </c>
      <c r="BU86" s="11" t="str">
        <f t="shared" si="67"/>
        <v>1.3 Mn</v>
      </c>
    </row>
    <row r="87" spans="1:73" x14ac:dyDescent="0.35">
      <c r="A87">
        <v>86</v>
      </c>
      <c r="B87" t="s">
        <v>182</v>
      </c>
      <c r="C87" t="str">
        <f t="shared" si="34"/>
        <v>Riyadh - Opportunity 86</v>
      </c>
      <c r="D87" t="s">
        <v>180</v>
      </c>
      <c r="E87" t="s">
        <v>205</v>
      </c>
      <c r="F87" t="s">
        <v>78</v>
      </c>
      <c r="G87" s="11">
        <v>29</v>
      </c>
      <c r="H87" s="11" t="str">
        <f t="shared" si="35"/>
        <v xml:space="preserve"> منخفض (من 25 إلى أقل من 75 موظف)</v>
      </c>
      <c r="I87">
        <v>73808059</v>
      </c>
      <c r="J87" t="str">
        <f t="shared" si="36"/>
        <v>استثمار متوسط 20M - 100M</v>
      </c>
      <c r="K87">
        <v>61480736</v>
      </c>
      <c r="L87" t="str">
        <f t="shared" si="37"/>
        <v>متوسطة 20M - 100M</v>
      </c>
      <c r="M87" s="4">
        <v>2018911</v>
      </c>
      <c r="N87" s="4" t="str">
        <f t="shared" si="38"/>
        <v>مرتفعة ≥ 2M</v>
      </c>
      <c r="O87">
        <v>10308412</v>
      </c>
      <c r="P87" t="str">
        <f t="shared" si="39"/>
        <v>مرتفع ≥ 10M</v>
      </c>
      <c r="Q87">
        <v>141049086</v>
      </c>
      <c r="R87" s="2">
        <f t="shared" si="40"/>
        <v>141.04908599999999</v>
      </c>
      <c r="S87" t="str">
        <f t="shared" si="41"/>
        <v>ضخمة ≥ 100M</v>
      </c>
      <c r="T87">
        <v>106428997</v>
      </c>
      <c r="U87" s="2">
        <f t="shared" si="42"/>
        <v>106.428997</v>
      </c>
      <c r="V87" t="str">
        <f t="shared" si="43"/>
        <v>ضخم ≥ 100M</v>
      </c>
      <c r="W87">
        <v>34620089</v>
      </c>
      <c r="X87" s="2">
        <f t="shared" si="44"/>
        <v>34.620089</v>
      </c>
      <c r="Y87" t="str">
        <f t="shared" si="45"/>
        <v>ضخمة ≥ 30M</v>
      </c>
      <c r="Z87" s="13">
        <v>0.47</v>
      </c>
      <c r="AA87" s="13" t="str">
        <f t="shared" si="46"/>
        <v>منخفض &lt; 15%</v>
      </c>
      <c r="AB87" s="13">
        <v>0.16</v>
      </c>
      <c r="AC87" s="13" t="str">
        <f t="shared" si="47"/>
        <v>منخفض &lt; 13%</v>
      </c>
      <c r="AD87">
        <v>3.3</v>
      </c>
      <c r="AE87" s="11" t="str">
        <f t="shared" si="48"/>
        <v>عائد متوسط (3 – &lt;5 سنوات)</v>
      </c>
      <c r="AF87">
        <v>0.75</v>
      </c>
      <c r="AG87" t="str">
        <f t="shared" si="49"/>
        <v>مرتفع &gt; 60%</v>
      </c>
      <c r="AH87">
        <v>26450730</v>
      </c>
      <c r="AI87" s="2">
        <f t="shared" si="50"/>
        <v>26.45073</v>
      </c>
      <c r="AJ87" t="str">
        <f t="shared" si="51"/>
        <v>مرتفع 10M - 30M</v>
      </c>
      <c r="AK87">
        <v>42249973</v>
      </c>
      <c r="AL87" s="2">
        <f t="shared" si="52"/>
        <v>42.249972999999997</v>
      </c>
      <c r="AM87" t="str">
        <f t="shared" si="53"/>
        <v>عالية جدًا ≥ 30M</v>
      </c>
      <c r="AN87">
        <v>47504789</v>
      </c>
      <c r="AO87" s="2">
        <f t="shared" si="54"/>
        <v>47.504789000000002</v>
      </c>
      <c r="AP87" t="str">
        <f t="shared" si="55"/>
        <v>عالية جدًا ≥ 30M</v>
      </c>
      <c r="AQ87" s="13">
        <v>0.1</v>
      </c>
      <c r="AR87" s="13" t="str">
        <f t="shared" si="56"/>
        <v>منخفضة &lt; 11%</v>
      </c>
      <c r="AS87" s="13">
        <v>0.06</v>
      </c>
      <c r="AT87" s="13" t="str">
        <f t="shared" si="57"/>
        <v>استثمار جيد</v>
      </c>
      <c r="AU87" s="13">
        <v>0.2454470991751056</v>
      </c>
      <c r="AV87" s="13" t="str">
        <f t="shared" si="58"/>
        <v>متوسط</v>
      </c>
      <c r="AW87">
        <v>34620089</v>
      </c>
      <c r="AX87" s="2">
        <f t="shared" si="59"/>
        <v>34.620089</v>
      </c>
      <c r="AY87" t="str">
        <f t="shared" si="60"/>
        <v>مرتفع جدًا</v>
      </c>
      <c r="AZ87" s="13">
        <v>0.2454470991751056</v>
      </c>
      <c r="BA87" s="13" t="str">
        <f t="shared" si="61"/>
        <v>معتدل</v>
      </c>
      <c r="BB87" s="13">
        <v>0.29954092010209837</v>
      </c>
      <c r="BC87" s="13" t="str">
        <f t="shared" si="62"/>
        <v>معتدل</v>
      </c>
      <c r="BD87">
        <v>0</v>
      </c>
      <c r="BE87" t="str">
        <f t="shared" si="63"/>
        <v>إنتاجية منخفضة ≤ 2</v>
      </c>
      <c r="BF87">
        <v>4</v>
      </c>
      <c r="BG87">
        <v>4</v>
      </c>
      <c r="BH87">
        <v>4</v>
      </c>
      <c r="BI87">
        <v>4</v>
      </c>
      <c r="BJ87">
        <v>1</v>
      </c>
      <c r="BK87">
        <v>3</v>
      </c>
      <c r="BL87">
        <v>20</v>
      </c>
      <c r="BM87" t="s">
        <v>82</v>
      </c>
      <c r="BN87" s="2">
        <v>73.808059</v>
      </c>
      <c r="BO87" s="14" t="str">
        <f t="shared" si="64"/>
        <v>73.8 Mn</v>
      </c>
      <c r="BP87" s="2">
        <v>61.480736</v>
      </c>
      <c r="BQ87" s="14" t="str">
        <f t="shared" si="65"/>
        <v>61.5 Mn</v>
      </c>
      <c r="BR87" s="2">
        <v>2.0189110000000001</v>
      </c>
      <c r="BS87" s="14" t="str">
        <f t="shared" si="66"/>
        <v>2.0 Mn</v>
      </c>
      <c r="BT87" s="2">
        <v>10.308412000000001</v>
      </c>
      <c r="BU87" s="11" t="str">
        <f t="shared" si="67"/>
        <v>2.0 Mn</v>
      </c>
    </row>
    <row r="88" spans="1:73" x14ac:dyDescent="0.35">
      <c r="A88">
        <v>87</v>
      </c>
      <c r="B88" t="s">
        <v>183</v>
      </c>
      <c r="C88" t="str">
        <f t="shared" si="34"/>
        <v>Riyadh - Opportunity 87</v>
      </c>
      <c r="D88" t="s">
        <v>184</v>
      </c>
      <c r="E88" t="s">
        <v>205</v>
      </c>
      <c r="F88" t="s">
        <v>81</v>
      </c>
      <c r="G88" s="11">
        <v>21</v>
      </c>
      <c r="H88" s="11" t="str">
        <f t="shared" si="35"/>
        <v xml:space="preserve"> منخفض جدًا (أقل من 25 موظف)</v>
      </c>
      <c r="I88">
        <v>78255481</v>
      </c>
      <c r="J88" t="str">
        <f t="shared" si="36"/>
        <v>استثمار متوسط 20M - 100M</v>
      </c>
      <c r="K88">
        <v>55916936</v>
      </c>
      <c r="L88" t="str">
        <f t="shared" si="37"/>
        <v>متوسطة 20M - 100M</v>
      </c>
      <c r="M88" s="4">
        <v>782971</v>
      </c>
      <c r="N88" s="4" t="str">
        <f t="shared" si="38"/>
        <v>متوسطة 500K - 2M</v>
      </c>
      <c r="O88">
        <v>21555574</v>
      </c>
      <c r="P88" t="str">
        <f t="shared" si="39"/>
        <v>مرتفع ≥ 10M</v>
      </c>
      <c r="Q88">
        <v>115078954</v>
      </c>
      <c r="R88" s="2">
        <f t="shared" si="40"/>
        <v>115.078954</v>
      </c>
      <c r="S88" t="str">
        <f t="shared" si="41"/>
        <v>ضخمة ≥ 100M</v>
      </c>
      <c r="T88">
        <v>89196360</v>
      </c>
      <c r="U88" s="2">
        <f t="shared" si="42"/>
        <v>89.196359999999999</v>
      </c>
      <c r="V88" t="str">
        <f t="shared" si="43"/>
        <v>مرتفع 20M - 100M</v>
      </c>
      <c r="W88">
        <v>25882594</v>
      </c>
      <c r="X88" s="2">
        <f t="shared" si="44"/>
        <v>25.882594000000001</v>
      </c>
      <c r="Y88" t="str">
        <f t="shared" si="45"/>
        <v>مرتفعة 10M - 30M</v>
      </c>
      <c r="Z88" s="13">
        <v>0.33</v>
      </c>
      <c r="AA88" s="13" t="str">
        <f t="shared" si="46"/>
        <v>منخفض &lt; 15%</v>
      </c>
      <c r="AB88" s="13">
        <v>0.13</v>
      </c>
      <c r="AC88" s="13" t="str">
        <f t="shared" si="47"/>
        <v>منخفض &lt; 13%</v>
      </c>
      <c r="AD88">
        <v>5.2</v>
      </c>
      <c r="AE88" s="11" t="str">
        <f t="shared" si="48"/>
        <v>عائد طويل (5 – 7 سنوات)</v>
      </c>
      <c r="AF88">
        <v>0.78</v>
      </c>
      <c r="AG88" t="str">
        <f t="shared" si="49"/>
        <v>مرتفع &gt; 60%</v>
      </c>
      <c r="AH88">
        <v>41369131</v>
      </c>
      <c r="AI88" s="2">
        <f t="shared" si="50"/>
        <v>41.369131000000003</v>
      </c>
      <c r="AJ88" t="str">
        <f t="shared" si="51"/>
        <v>ممتاز ≥ 30M</v>
      </c>
      <c r="AK88">
        <v>29744524</v>
      </c>
      <c r="AL88" s="2">
        <f t="shared" si="52"/>
        <v>29.744523999999998</v>
      </c>
      <c r="AM88" t="str">
        <f t="shared" si="53"/>
        <v>مرتفعة 10M - 30M</v>
      </c>
      <c r="AN88">
        <v>34607342</v>
      </c>
      <c r="AO88" s="2">
        <f t="shared" si="54"/>
        <v>34.607342000000003</v>
      </c>
      <c r="AP88" t="str">
        <f t="shared" si="55"/>
        <v>عالية جدًا ≥ 30M</v>
      </c>
      <c r="AQ88" s="13">
        <v>0.12</v>
      </c>
      <c r="AR88" s="13" t="str">
        <f t="shared" si="56"/>
        <v>منخفضة &lt; 11%</v>
      </c>
      <c r="AS88" s="13">
        <v>1.0000000000000011E-2</v>
      </c>
      <c r="AT88" s="13" t="str">
        <f t="shared" si="57"/>
        <v>استثمار جيد</v>
      </c>
      <c r="AU88" s="13">
        <v>0.224911620242916</v>
      </c>
      <c r="AV88" s="13" t="str">
        <f t="shared" si="58"/>
        <v>متوسط</v>
      </c>
      <c r="AW88">
        <v>25882594</v>
      </c>
      <c r="AX88" s="2">
        <f t="shared" si="59"/>
        <v>25.882594000000001</v>
      </c>
      <c r="AY88" t="str">
        <f t="shared" si="60"/>
        <v>مرتفع</v>
      </c>
      <c r="AZ88" s="13">
        <v>0.224911620242916</v>
      </c>
      <c r="BA88" s="13" t="str">
        <f t="shared" si="61"/>
        <v>معتدل</v>
      </c>
      <c r="BB88" s="13">
        <v>0.25847058012014951</v>
      </c>
      <c r="BC88" s="13" t="str">
        <f t="shared" si="62"/>
        <v>معتدل</v>
      </c>
      <c r="BD88">
        <v>0</v>
      </c>
      <c r="BE88" t="str">
        <f t="shared" si="63"/>
        <v>إنتاجية منخفضة ≤ 2</v>
      </c>
      <c r="BF88">
        <v>3</v>
      </c>
      <c r="BG88">
        <v>3</v>
      </c>
      <c r="BH88">
        <v>4</v>
      </c>
      <c r="BI88">
        <v>4</v>
      </c>
      <c r="BJ88">
        <v>1</v>
      </c>
      <c r="BK88">
        <v>3</v>
      </c>
      <c r="BL88">
        <v>18</v>
      </c>
      <c r="BM88" t="s">
        <v>87</v>
      </c>
      <c r="BN88" s="2">
        <v>78.255481000000003</v>
      </c>
      <c r="BO88" s="14" t="str">
        <f t="shared" si="64"/>
        <v>78.3 Mn</v>
      </c>
      <c r="BP88" s="2">
        <v>55.916936</v>
      </c>
      <c r="BQ88" s="14" t="str">
        <f t="shared" si="65"/>
        <v>55.9 Mn</v>
      </c>
      <c r="BR88" s="2">
        <v>0.78297099999999997</v>
      </c>
      <c r="BS88" s="14" t="str">
        <f t="shared" si="66"/>
        <v>783 Thousand</v>
      </c>
      <c r="BT88" s="2">
        <v>21.555574</v>
      </c>
      <c r="BU88" s="11" t="str">
        <f t="shared" si="67"/>
        <v>0.8 Mn</v>
      </c>
    </row>
    <row r="89" spans="1:73" x14ac:dyDescent="0.35">
      <c r="A89">
        <v>88</v>
      </c>
      <c r="B89" t="s">
        <v>185</v>
      </c>
      <c r="C89" t="str">
        <f t="shared" si="34"/>
        <v>Riyadh - Opportunity 88</v>
      </c>
      <c r="D89" t="s">
        <v>184</v>
      </c>
      <c r="E89" t="s">
        <v>205</v>
      </c>
      <c r="F89" t="s">
        <v>110</v>
      </c>
      <c r="G89" s="11">
        <v>249</v>
      </c>
      <c r="H89" s="11" t="str">
        <f t="shared" si="35"/>
        <v xml:space="preserve"> مرتفع (150 موظف فأكثر)</v>
      </c>
      <c r="I89">
        <v>22904769</v>
      </c>
      <c r="J89" t="str">
        <f t="shared" si="36"/>
        <v>استثمار متوسط 20M - 100M</v>
      </c>
      <c r="K89">
        <v>17177320</v>
      </c>
      <c r="L89" t="str">
        <f t="shared" si="37"/>
        <v>منخفضة &lt; 20M</v>
      </c>
      <c r="M89" s="4">
        <v>549739</v>
      </c>
      <c r="N89" s="4" t="str">
        <f t="shared" si="38"/>
        <v>متوسطة 500K - 2M</v>
      </c>
      <c r="O89">
        <v>5177710</v>
      </c>
      <c r="P89" t="str">
        <f t="shared" si="39"/>
        <v>متوسط 1M - 10M</v>
      </c>
      <c r="Q89">
        <v>38872711</v>
      </c>
      <c r="R89" s="2">
        <f t="shared" si="40"/>
        <v>38.872711000000002</v>
      </c>
      <c r="S89" t="str">
        <f t="shared" si="41"/>
        <v>متوسطة 10M - 50M</v>
      </c>
      <c r="T89">
        <v>25125484</v>
      </c>
      <c r="U89" s="2">
        <f t="shared" si="42"/>
        <v>25.125484</v>
      </c>
      <c r="V89" t="str">
        <f t="shared" si="43"/>
        <v>مرتفع 20M - 100M</v>
      </c>
      <c r="W89">
        <v>13747227</v>
      </c>
      <c r="X89" s="2">
        <f t="shared" si="44"/>
        <v>13.747227000000001</v>
      </c>
      <c r="Y89" t="str">
        <f t="shared" si="45"/>
        <v>مرتفعة 10M - 30M</v>
      </c>
      <c r="Z89" s="13">
        <v>0.6</v>
      </c>
      <c r="AA89" s="13" t="str">
        <f t="shared" si="46"/>
        <v>منخفض &lt; 15%</v>
      </c>
      <c r="AB89" s="13">
        <v>0.21</v>
      </c>
      <c r="AC89" s="13" t="str">
        <f t="shared" si="47"/>
        <v>منخفض &lt; 13%</v>
      </c>
      <c r="AD89">
        <v>3.8</v>
      </c>
      <c r="AE89" s="11" t="str">
        <f t="shared" si="48"/>
        <v>عائد متوسط (3 – &lt;5 سنوات)</v>
      </c>
      <c r="AF89">
        <v>0.65</v>
      </c>
      <c r="AG89" t="str">
        <f t="shared" si="49"/>
        <v>مرتفع &gt; 60%</v>
      </c>
      <c r="AH89">
        <v>8818904</v>
      </c>
      <c r="AI89" s="2">
        <f t="shared" si="50"/>
        <v>8.8189039999999999</v>
      </c>
      <c r="AJ89" t="str">
        <f t="shared" si="51"/>
        <v>متوسط 2M - 10M</v>
      </c>
      <c r="AK89">
        <v>16416131</v>
      </c>
      <c r="AL89" s="2">
        <f t="shared" si="52"/>
        <v>16.416131</v>
      </c>
      <c r="AM89" t="str">
        <f t="shared" si="53"/>
        <v>مرتفعة 10M - 30M</v>
      </c>
      <c r="AN89">
        <v>20523486</v>
      </c>
      <c r="AO89" s="2">
        <f t="shared" si="54"/>
        <v>20.523485999999998</v>
      </c>
      <c r="AP89" t="str">
        <f t="shared" si="55"/>
        <v>مرتفعة 10M - 30M</v>
      </c>
      <c r="AQ89" s="13">
        <v>0.13</v>
      </c>
      <c r="AR89" s="13" t="str">
        <f t="shared" si="56"/>
        <v>منخفضة &lt; 11%</v>
      </c>
      <c r="AS89" s="13">
        <v>7.9999999999999988E-2</v>
      </c>
      <c r="AT89" s="13" t="str">
        <f t="shared" si="57"/>
        <v>استثمار جيد</v>
      </c>
      <c r="AU89" s="13">
        <v>0.35364724111986939</v>
      </c>
      <c r="AV89" s="13" t="str">
        <f t="shared" si="58"/>
        <v>مرتفع</v>
      </c>
      <c r="AW89">
        <v>13747227</v>
      </c>
      <c r="AX89" s="2">
        <f t="shared" si="59"/>
        <v>13.747227000000001</v>
      </c>
      <c r="AY89" t="str">
        <f t="shared" si="60"/>
        <v>معتدل</v>
      </c>
      <c r="AZ89" s="13">
        <v>0.35364724111986939</v>
      </c>
      <c r="BA89" s="13" t="str">
        <f t="shared" si="61"/>
        <v>مرتفع</v>
      </c>
      <c r="BB89" s="13">
        <v>0.42230476284507151</v>
      </c>
      <c r="BC89" s="13" t="str">
        <f t="shared" si="62"/>
        <v>مرتفع</v>
      </c>
      <c r="BD89">
        <v>11</v>
      </c>
      <c r="BE89" t="str">
        <f t="shared" si="63"/>
        <v>إنتاجية مرتفعة &gt; 5</v>
      </c>
      <c r="BF89">
        <v>5</v>
      </c>
      <c r="BG89">
        <v>4</v>
      </c>
      <c r="BH89">
        <v>5</v>
      </c>
      <c r="BI89">
        <v>5</v>
      </c>
      <c r="BJ89">
        <v>5</v>
      </c>
      <c r="BK89">
        <v>5</v>
      </c>
      <c r="BL89">
        <v>29</v>
      </c>
      <c r="BM89" t="s">
        <v>79</v>
      </c>
      <c r="BN89" s="2">
        <v>22.904769000000002</v>
      </c>
      <c r="BO89" s="14" t="str">
        <f t="shared" si="64"/>
        <v>22.9 Mn</v>
      </c>
      <c r="BP89" s="2">
        <v>17.177320000000002</v>
      </c>
      <c r="BQ89" s="14" t="str">
        <f t="shared" si="65"/>
        <v>17.2 Mn</v>
      </c>
      <c r="BR89" s="2">
        <v>0.54973899999999998</v>
      </c>
      <c r="BS89" s="14" t="str">
        <f t="shared" si="66"/>
        <v>550 Thousand</v>
      </c>
      <c r="BT89" s="2">
        <v>5.1777100000000003</v>
      </c>
      <c r="BU89" s="11" t="str">
        <f t="shared" si="67"/>
        <v>0.5 Mn</v>
      </c>
    </row>
    <row r="90" spans="1:73" x14ac:dyDescent="0.35">
      <c r="A90">
        <v>89</v>
      </c>
      <c r="B90" t="s">
        <v>186</v>
      </c>
      <c r="C90" t="str">
        <f t="shared" si="34"/>
        <v>Riyadh - Opportunity 89</v>
      </c>
      <c r="D90" t="s">
        <v>184</v>
      </c>
      <c r="E90" t="s">
        <v>205</v>
      </c>
      <c r="F90" t="s">
        <v>81</v>
      </c>
      <c r="G90" s="11">
        <v>89</v>
      </c>
      <c r="H90" s="11" t="str">
        <f t="shared" si="35"/>
        <v xml:space="preserve"> متوسط (من 75 إلى أقل من 150 موظف)</v>
      </c>
      <c r="I90">
        <v>5626326</v>
      </c>
      <c r="J90" t="str">
        <f t="shared" si="36"/>
        <v>استثمار منخفض &lt; 20M</v>
      </c>
      <c r="K90">
        <v>4057054</v>
      </c>
      <c r="L90" t="str">
        <f t="shared" si="37"/>
        <v>منخفضة &lt; 20M</v>
      </c>
      <c r="M90" s="4">
        <v>157429</v>
      </c>
      <c r="N90" s="4" t="str">
        <f t="shared" si="38"/>
        <v>منخفضة &lt; 500K</v>
      </c>
      <c r="O90">
        <v>1411843</v>
      </c>
      <c r="P90" t="str">
        <f t="shared" si="39"/>
        <v>متوسط 1M - 10M</v>
      </c>
      <c r="Q90">
        <v>8258495</v>
      </c>
      <c r="R90" s="2">
        <f t="shared" si="40"/>
        <v>8.2584949999999999</v>
      </c>
      <c r="S90" t="str">
        <f t="shared" si="41"/>
        <v>منخفضة &lt; 10M</v>
      </c>
      <c r="T90">
        <v>5298283</v>
      </c>
      <c r="U90" s="2">
        <f t="shared" si="42"/>
        <v>5.2982829999999996</v>
      </c>
      <c r="V90" t="str">
        <f t="shared" si="43"/>
        <v>متوسط 5M - 20M</v>
      </c>
      <c r="W90">
        <v>2960212</v>
      </c>
      <c r="X90" s="2">
        <f t="shared" si="44"/>
        <v>2.9602119999999998</v>
      </c>
      <c r="Y90" t="str">
        <f t="shared" si="45"/>
        <v>متوسطة 2M - 10M</v>
      </c>
      <c r="Z90" s="13">
        <v>0.53</v>
      </c>
      <c r="AA90" s="13" t="str">
        <f t="shared" si="46"/>
        <v>منخفض &lt; 15%</v>
      </c>
      <c r="AB90" s="13">
        <v>0.2</v>
      </c>
      <c r="AC90" s="13" t="str">
        <f t="shared" si="47"/>
        <v>منخفض &lt; 13%</v>
      </c>
      <c r="AD90">
        <v>4.0999999999999996</v>
      </c>
      <c r="AE90" s="11" t="str">
        <f t="shared" si="48"/>
        <v>عائد متوسط (3 – &lt;5 سنوات)</v>
      </c>
      <c r="AF90">
        <v>0.64</v>
      </c>
      <c r="AG90" t="str">
        <f t="shared" si="49"/>
        <v>مرتفع &gt; 60%</v>
      </c>
      <c r="AH90">
        <v>3244325</v>
      </c>
      <c r="AI90" s="2">
        <f t="shared" si="50"/>
        <v>3.2443249999999999</v>
      </c>
      <c r="AJ90" t="str">
        <f t="shared" si="51"/>
        <v>متوسط 2M - 10M</v>
      </c>
      <c r="AK90">
        <v>3068037</v>
      </c>
      <c r="AL90" s="2">
        <f t="shared" si="52"/>
        <v>3.0680369999999999</v>
      </c>
      <c r="AM90" t="str">
        <f t="shared" si="53"/>
        <v>متوسطة 2M - 10M</v>
      </c>
      <c r="AN90">
        <v>3608409</v>
      </c>
      <c r="AO90" s="2">
        <f t="shared" si="54"/>
        <v>3.608409</v>
      </c>
      <c r="AP90" t="str">
        <f t="shared" si="55"/>
        <v>متوسطة 2M - 10M</v>
      </c>
      <c r="AQ90" s="13">
        <v>0.12</v>
      </c>
      <c r="AR90" s="13" t="str">
        <f t="shared" si="56"/>
        <v>منخفضة &lt; 11%</v>
      </c>
      <c r="AS90" s="13">
        <v>8.0000000000000016E-2</v>
      </c>
      <c r="AT90" s="13" t="str">
        <f t="shared" si="57"/>
        <v>استثمار جيد</v>
      </c>
      <c r="AU90" s="13">
        <v>0.3584444865559645</v>
      </c>
      <c r="AV90" s="13" t="str">
        <f t="shared" si="58"/>
        <v>مرتفع</v>
      </c>
      <c r="AW90">
        <v>2960212</v>
      </c>
      <c r="AX90" s="2">
        <f t="shared" si="59"/>
        <v>2.9602119999999998</v>
      </c>
      <c r="AY90" t="str">
        <f t="shared" si="60"/>
        <v>منخفض</v>
      </c>
      <c r="AZ90" s="13">
        <v>0.3584444865559645</v>
      </c>
      <c r="BA90" s="13" t="str">
        <f t="shared" si="61"/>
        <v>مرتفع</v>
      </c>
      <c r="BB90" s="13">
        <v>0.37150073954152663</v>
      </c>
      <c r="BC90" s="13" t="str">
        <f t="shared" si="62"/>
        <v>معتدل</v>
      </c>
      <c r="BD90">
        <v>16</v>
      </c>
      <c r="BE90" t="str">
        <f t="shared" si="63"/>
        <v>إنتاجية مرتفعة &gt; 5</v>
      </c>
      <c r="BF90">
        <v>4</v>
      </c>
      <c r="BG90">
        <v>3</v>
      </c>
      <c r="BH90">
        <v>5</v>
      </c>
      <c r="BI90">
        <v>5</v>
      </c>
      <c r="BJ90">
        <v>5</v>
      </c>
      <c r="BK90">
        <v>4</v>
      </c>
      <c r="BL90">
        <v>26</v>
      </c>
      <c r="BM90" t="s">
        <v>79</v>
      </c>
      <c r="BN90" s="2">
        <v>5.6263259999999997</v>
      </c>
      <c r="BO90" s="14" t="str">
        <f t="shared" si="64"/>
        <v>5.6 Mn</v>
      </c>
      <c r="BP90" s="2">
        <v>4.0570539999999999</v>
      </c>
      <c r="BQ90" s="14" t="str">
        <f t="shared" si="65"/>
        <v>4.1 Mn</v>
      </c>
      <c r="BR90" s="2">
        <v>0.15742900000000001</v>
      </c>
      <c r="BS90" s="14" t="str">
        <f t="shared" si="66"/>
        <v>157 Thousand</v>
      </c>
      <c r="BT90" s="2">
        <v>1.411843</v>
      </c>
      <c r="BU90" s="11" t="str">
        <f t="shared" si="67"/>
        <v>0.2 Mn</v>
      </c>
    </row>
    <row r="91" spans="1:73" x14ac:dyDescent="0.35">
      <c r="A91">
        <v>90</v>
      </c>
      <c r="B91" t="s">
        <v>187</v>
      </c>
      <c r="C91" t="str">
        <f t="shared" si="34"/>
        <v>Riyadh - Opportunity 90</v>
      </c>
      <c r="D91" t="s">
        <v>184</v>
      </c>
      <c r="E91" t="s">
        <v>205</v>
      </c>
      <c r="F91" t="s">
        <v>78</v>
      </c>
      <c r="G91" s="11">
        <v>194</v>
      </c>
      <c r="H91" s="11" t="str">
        <f t="shared" si="35"/>
        <v xml:space="preserve"> مرتفع (150 موظف فأكثر)</v>
      </c>
      <c r="I91">
        <v>17754503</v>
      </c>
      <c r="J91" t="str">
        <f t="shared" si="36"/>
        <v>استثمار منخفض &lt; 20M</v>
      </c>
      <c r="K91">
        <v>14191707</v>
      </c>
      <c r="L91" t="str">
        <f t="shared" si="37"/>
        <v>منخفضة &lt; 20M</v>
      </c>
      <c r="M91" s="4">
        <v>440224</v>
      </c>
      <c r="N91" s="4" t="str">
        <f t="shared" si="38"/>
        <v>منخفضة &lt; 500K</v>
      </c>
      <c r="O91">
        <v>3122572</v>
      </c>
      <c r="P91" t="str">
        <f t="shared" si="39"/>
        <v>متوسط 1M - 10M</v>
      </c>
      <c r="Q91">
        <v>34584792</v>
      </c>
      <c r="R91" s="2">
        <f t="shared" si="40"/>
        <v>34.584792</v>
      </c>
      <c r="S91" t="str">
        <f t="shared" si="41"/>
        <v>متوسطة 10M - 50M</v>
      </c>
      <c r="T91">
        <v>26767181</v>
      </c>
      <c r="U91" s="2">
        <f t="shared" si="42"/>
        <v>26.767181000000001</v>
      </c>
      <c r="V91" t="str">
        <f t="shared" si="43"/>
        <v>مرتفع 20M - 100M</v>
      </c>
      <c r="W91">
        <v>7817611</v>
      </c>
      <c r="X91" s="2">
        <f t="shared" si="44"/>
        <v>7.8176110000000003</v>
      </c>
      <c r="Y91" t="str">
        <f t="shared" si="45"/>
        <v>متوسطة 2M - 10M</v>
      </c>
      <c r="Z91" s="13">
        <v>0.44</v>
      </c>
      <c r="AA91" s="13" t="str">
        <f t="shared" si="46"/>
        <v>منخفض &lt; 15%</v>
      </c>
      <c r="AB91" s="13">
        <v>0.14000000000000001</v>
      </c>
      <c r="AC91" s="13" t="str">
        <f t="shared" si="47"/>
        <v>منخفض &lt; 13%</v>
      </c>
      <c r="AD91">
        <v>3.5</v>
      </c>
      <c r="AE91" s="11" t="str">
        <f t="shared" si="48"/>
        <v>عائد متوسط (3 – &lt;5 سنوات)</v>
      </c>
      <c r="AF91">
        <v>0.77</v>
      </c>
      <c r="AG91" t="str">
        <f t="shared" si="49"/>
        <v>مرتفع &gt; 60%</v>
      </c>
      <c r="AH91">
        <v>4653609</v>
      </c>
      <c r="AI91" s="2">
        <f t="shared" si="50"/>
        <v>4.6536090000000003</v>
      </c>
      <c r="AJ91" t="str">
        <f t="shared" si="51"/>
        <v>متوسط 2M - 10M</v>
      </c>
      <c r="AK91">
        <v>7925878</v>
      </c>
      <c r="AL91" s="2">
        <f t="shared" si="52"/>
        <v>7.925878</v>
      </c>
      <c r="AM91" t="str">
        <f t="shared" si="53"/>
        <v>متوسطة 2M - 10M</v>
      </c>
      <c r="AN91">
        <v>9243314</v>
      </c>
      <c r="AO91" s="2">
        <f t="shared" si="54"/>
        <v>9.2433139999999998</v>
      </c>
      <c r="AP91" t="str">
        <f t="shared" si="55"/>
        <v>متوسطة 2M - 10M</v>
      </c>
      <c r="AQ91" s="13">
        <v>0.1</v>
      </c>
      <c r="AR91" s="13" t="str">
        <f t="shared" si="56"/>
        <v>منخفضة &lt; 11%</v>
      </c>
      <c r="AS91" s="13">
        <v>4.0000000000000008E-2</v>
      </c>
      <c r="AT91" s="13" t="str">
        <f t="shared" si="57"/>
        <v>استثمار جيد</v>
      </c>
      <c r="AU91" s="13">
        <v>0.22604186834490719</v>
      </c>
      <c r="AV91" s="13" t="str">
        <f t="shared" si="58"/>
        <v>متوسط</v>
      </c>
      <c r="AW91">
        <v>7817611</v>
      </c>
      <c r="AX91" s="2">
        <f t="shared" si="59"/>
        <v>7.8176110000000003</v>
      </c>
      <c r="AY91" t="str">
        <f t="shared" si="60"/>
        <v>معتدل</v>
      </c>
      <c r="AZ91" s="13">
        <v>0.22604186834490719</v>
      </c>
      <c r="BA91" s="13" t="str">
        <f t="shared" si="61"/>
        <v>معتدل</v>
      </c>
      <c r="BB91" s="13">
        <v>0.22917234835473349</v>
      </c>
      <c r="BC91" s="13" t="str">
        <f t="shared" si="62"/>
        <v>منخفض</v>
      </c>
      <c r="BD91">
        <v>11</v>
      </c>
      <c r="BE91" t="str">
        <f t="shared" si="63"/>
        <v>إنتاجية مرتفعة &gt; 5</v>
      </c>
      <c r="BF91">
        <v>3</v>
      </c>
      <c r="BG91">
        <v>4</v>
      </c>
      <c r="BH91">
        <v>4</v>
      </c>
      <c r="BI91">
        <v>4</v>
      </c>
      <c r="BJ91">
        <v>5</v>
      </c>
      <c r="BK91">
        <v>3</v>
      </c>
      <c r="BL91">
        <v>23</v>
      </c>
      <c r="BM91" t="s">
        <v>82</v>
      </c>
      <c r="BN91" s="2">
        <v>17.754503</v>
      </c>
      <c r="BO91" s="14" t="str">
        <f t="shared" si="64"/>
        <v>17.8 Mn</v>
      </c>
      <c r="BP91" s="2">
        <v>14.191706999999999</v>
      </c>
      <c r="BQ91" s="14" t="str">
        <f t="shared" si="65"/>
        <v>14.2 Mn</v>
      </c>
      <c r="BR91" s="2">
        <v>0.440224</v>
      </c>
      <c r="BS91" s="14" t="str">
        <f t="shared" si="66"/>
        <v>440 Thousand</v>
      </c>
      <c r="BT91" s="2">
        <v>3.1225719999999999</v>
      </c>
      <c r="BU91" s="11" t="str">
        <f t="shared" si="67"/>
        <v>0.4 Mn</v>
      </c>
    </row>
    <row r="92" spans="1:73" x14ac:dyDescent="0.35">
      <c r="A92">
        <v>91</v>
      </c>
      <c r="B92" t="s">
        <v>188</v>
      </c>
      <c r="C92" t="str">
        <f t="shared" si="34"/>
        <v>Riyadh - Opportunity 91</v>
      </c>
      <c r="D92" t="s">
        <v>121</v>
      </c>
      <c r="E92" t="s">
        <v>205</v>
      </c>
      <c r="F92" t="s">
        <v>81</v>
      </c>
      <c r="G92" s="11">
        <v>146</v>
      </c>
      <c r="H92" s="11" t="str">
        <f t="shared" si="35"/>
        <v xml:space="preserve"> متوسط (من 75 إلى أقل من 150 موظف)</v>
      </c>
      <c r="I92">
        <v>58135746</v>
      </c>
      <c r="J92" t="str">
        <f t="shared" si="36"/>
        <v>استثمار متوسط 20M - 100M</v>
      </c>
      <c r="K92">
        <v>46244854</v>
      </c>
      <c r="L92" t="str">
        <f t="shared" si="37"/>
        <v>متوسطة 20M - 100M</v>
      </c>
      <c r="M92" s="4">
        <v>1119672</v>
      </c>
      <c r="N92" s="4" t="str">
        <f t="shared" si="38"/>
        <v>متوسطة 500K - 2M</v>
      </c>
      <c r="O92">
        <v>10771220</v>
      </c>
      <c r="P92" t="str">
        <f t="shared" si="39"/>
        <v>مرتفع ≥ 10M</v>
      </c>
      <c r="Q92">
        <v>115216842</v>
      </c>
      <c r="R92" s="2">
        <f t="shared" si="40"/>
        <v>115.216842</v>
      </c>
      <c r="S92" t="str">
        <f t="shared" si="41"/>
        <v>ضخمة ≥ 100M</v>
      </c>
      <c r="T92">
        <v>81160870</v>
      </c>
      <c r="U92" s="2">
        <f t="shared" si="42"/>
        <v>81.160870000000003</v>
      </c>
      <c r="V92" t="str">
        <f t="shared" si="43"/>
        <v>مرتفع 20M - 100M</v>
      </c>
      <c r="W92">
        <v>34055972</v>
      </c>
      <c r="X92" s="2">
        <f t="shared" si="44"/>
        <v>34.055971999999997</v>
      </c>
      <c r="Y92" t="str">
        <f t="shared" si="45"/>
        <v>ضخمة ≥ 30M</v>
      </c>
      <c r="Z92" s="13">
        <v>0.59</v>
      </c>
      <c r="AA92" s="13" t="str">
        <f t="shared" si="46"/>
        <v>منخفض &lt; 15%</v>
      </c>
      <c r="AB92" s="13">
        <v>0.15</v>
      </c>
      <c r="AC92" s="13" t="str">
        <f t="shared" si="47"/>
        <v>منخفض &lt; 13%</v>
      </c>
      <c r="AD92" s="11">
        <v>4.8</v>
      </c>
      <c r="AE92" s="11" t="str">
        <f t="shared" si="48"/>
        <v>عائد متوسط (3 – &lt;5 سنوات)</v>
      </c>
      <c r="AF92">
        <v>0.7</v>
      </c>
      <c r="AG92" t="str">
        <f t="shared" si="49"/>
        <v>مرتفع &gt; 60%</v>
      </c>
      <c r="AH92">
        <v>30041846</v>
      </c>
      <c r="AI92" s="2">
        <f t="shared" si="50"/>
        <v>30.041846</v>
      </c>
      <c r="AJ92" t="str">
        <f t="shared" si="51"/>
        <v>ممتاز ≥ 30M</v>
      </c>
      <c r="AK92">
        <v>40625088</v>
      </c>
      <c r="AL92" s="2">
        <f t="shared" si="52"/>
        <v>40.625087999999998</v>
      </c>
      <c r="AM92" t="str">
        <f t="shared" si="53"/>
        <v>عالية جدًا ≥ 30M</v>
      </c>
      <c r="AN92">
        <v>47990028</v>
      </c>
      <c r="AO92" s="2">
        <f t="shared" si="54"/>
        <v>47.990028000000002</v>
      </c>
      <c r="AP92" t="str">
        <f t="shared" si="55"/>
        <v>عالية جدًا ≥ 30M</v>
      </c>
      <c r="AQ92" s="13">
        <v>0.12</v>
      </c>
      <c r="AR92" s="13" t="str">
        <f t="shared" si="56"/>
        <v>منخفضة &lt; 11%</v>
      </c>
      <c r="AS92" s="13">
        <v>0.03</v>
      </c>
      <c r="AT92" s="13" t="str">
        <f t="shared" si="57"/>
        <v>استثمار جيد</v>
      </c>
      <c r="AU92" s="13">
        <v>0.29558154353857402</v>
      </c>
      <c r="AV92" s="13" t="str">
        <f t="shared" si="58"/>
        <v>متوسط</v>
      </c>
      <c r="AW92">
        <v>34055972</v>
      </c>
      <c r="AX92" s="2">
        <f t="shared" si="59"/>
        <v>34.055971999999997</v>
      </c>
      <c r="AY92" t="str">
        <f t="shared" si="60"/>
        <v>مرتفع جدًا</v>
      </c>
      <c r="AZ92" s="13">
        <v>0.29558154353857402</v>
      </c>
      <c r="BA92" s="13" t="str">
        <f t="shared" si="61"/>
        <v>معتدل</v>
      </c>
      <c r="BB92" s="13">
        <v>0.35259678441802811</v>
      </c>
      <c r="BC92" s="13" t="str">
        <f t="shared" si="62"/>
        <v>معتدل</v>
      </c>
      <c r="BD92">
        <v>3</v>
      </c>
      <c r="BE92" t="str">
        <f t="shared" si="63"/>
        <v>إنتاجية متوسطة 3 - 5</v>
      </c>
      <c r="BF92">
        <v>3</v>
      </c>
      <c r="BG92">
        <v>3</v>
      </c>
      <c r="BH92">
        <v>5</v>
      </c>
      <c r="BI92">
        <v>5</v>
      </c>
      <c r="BJ92">
        <v>1</v>
      </c>
      <c r="BK92">
        <v>4</v>
      </c>
      <c r="BL92">
        <v>21</v>
      </c>
      <c r="BM92" t="s">
        <v>82</v>
      </c>
      <c r="BN92" s="2">
        <v>58.135745999999997</v>
      </c>
      <c r="BO92" s="14" t="str">
        <f t="shared" si="64"/>
        <v>58.1 Mn</v>
      </c>
      <c r="BP92" s="2">
        <v>46.244853999999997</v>
      </c>
      <c r="BQ92" s="14" t="str">
        <f t="shared" si="65"/>
        <v>46.2 Mn</v>
      </c>
      <c r="BR92" s="2">
        <v>1.119672</v>
      </c>
      <c r="BS92" s="14" t="str">
        <f t="shared" si="66"/>
        <v>1.1 Mn</v>
      </c>
      <c r="BT92" s="2">
        <v>10.77122</v>
      </c>
      <c r="BU92" s="11" t="str">
        <f t="shared" si="67"/>
        <v>1.1 Mn</v>
      </c>
    </row>
    <row r="93" spans="1:73" x14ac:dyDescent="0.35">
      <c r="A93">
        <v>92</v>
      </c>
      <c r="B93" t="s">
        <v>189</v>
      </c>
      <c r="C93" t="str">
        <f t="shared" si="34"/>
        <v>Riyadh - Opportunity 92</v>
      </c>
      <c r="D93" t="s">
        <v>121</v>
      </c>
      <c r="E93" t="s">
        <v>205</v>
      </c>
      <c r="F93" t="s">
        <v>110</v>
      </c>
      <c r="G93" s="11">
        <v>88</v>
      </c>
      <c r="H93" s="11" t="str">
        <f t="shared" si="35"/>
        <v xml:space="preserve"> متوسط (من 75 إلى أقل من 150 موظف)</v>
      </c>
      <c r="I93">
        <v>30371042</v>
      </c>
      <c r="J93" t="str">
        <f t="shared" si="36"/>
        <v>استثمار متوسط 20M - 100M</v>
      </c>
      <c r="K93">
        <v>23016942</v>
      </c>
      <c r="L93" t="str">
        <f t="shared" si="37"/>
        <v>متوسطة 20M - 100M</v>
      </c>
      <c r="M93" s="4">
        <v>792776</v>
      </c>
      <c r="N93" s="4" t="str">
        <f t="shared" si="38"/>
        <v>متوسطة 500K - 2M</v>
      </c>
      <c r="O93">
        <v>6561324</v>
      </c>
      <c r="P93" t="str">
        <f t="shared" si="39"/>
        <v>متوسط 1M - 10M</v>
      </c>
      <c r="Q93">
        <v>48993637</v>
      </c>
      <c r="R93" s="2">
        <f t="shared" si="40"/>
        <v>48.993637</v>
      </c>
      <c r="S93" t="str">
        <f t="shared" si="41"/>
        <v>متوسطة 10M - 50M</v>
      </c>
      <c r="T93">
        <v>31203361</v>
      </c>
      <c r="U93" s="2">
        <f t="shared" si="42"/>
        <v>31.203361000000001</v>
      </c>
      <c r="V93" t="str">
        <f t="shared" si="43"/>
        <v>مرتفع 20M - 100M</v>
      </c>
      <c r="W93">
        <v>17790276</v>
      </c>
      <c r="X93" s="2">
        <f t="shared" si="44"/>
        <v>17.790275999999999</v>
      </c>
      <c r="Y93" t="str">
        <f t="shared" si="45"/>
        <v>مرتفعة 10M - 30M</v>
      </c>
      <c r="Z93" s="13">
        <v>0.59</v>
      </c>
      <c r="AA93" s="13" t="str">
        <f t="shared" si="46"/>
        <v>منخفض &lt; 15%</v>
      </c>
      <c r="AB93" s="13">
        <v>0.17</v>
      </c>
      <c r="AC93" s="13" t="str">
        <f t="shared" si="47"/>
        <v>منخفض &lt; 13%</v>
      </c>
      <c r="AD93">
        <v>5.3</v>
      </c>
      <c r="AE93" s="11" t="str">
        <f t="shared" si="48"/>
        <v>عائد طويل (5 – 7 سنوات)</v>
      </c>
      <c r="AF93">
        <v>0.64</v>
      </c>
      <c r="AG93" t="str">
        <f t="shared" si="49"/>
        <v>مرتفع &gt; 60%</v>
      </c>
      <c r="AH93">
        <v>14778738</v>
      </c>
      <c r="AI93" s="2">
        <f t="shared" si="50"/>
        <v>14.778738000000001</v>
      </c>
      <c r="AJ93" t="str">
        <f t="shared" si="51"/>
        <v>مرتفع 10M - 30M</v>
      </c>
      <c r="AK93">
        <v>22947523</v>
      </c>
      <c r="AL93" s="2">
        <f t="shared" si="52"/>
        <v>22.947523</v>
      </c>
      <c r="AM93" t="str">
        <f t="shared" si="53"/>
        <v>مرتفعة 10M - 30M</v>
      </c>
      <c r="AN93">
        <v>28064238</v>
      </c>
      <c r="AO93" s="2">
        <f t="shared" si="54"/>
        <v>28.064238</v>
      </c>
      <c r="AP93" t="str">
        <f t="shared" si="55"/>
        <v>مرتفعة 10M - 30M</v>
      </c>
      <c r="AQ93" s="13">
        <v>0.13</v>
      </c>
      <c r="AR93" s="13" t="str">
        <f t="shared" si="56"/>
        <v>منخفضة &lt; 11%</v>
      </c>
      <c r="AS93" s="13">
        <v>4.0000000000000008E-2</v>
      </c>
      <c r="AT93" s="13" t="str">
        <f t="shared" si="57"/>
        <v>استثمار جيد</v>
      </c>
      <c r="AU93" s="13">
        <v>0.3631140100907389</v>
      </c>
      <c r="AV93" s="13" t="str">
        <f t="shared" si="58"/>
        <v>مرتفع</v>
      </c>
      <c r="AW93">
        <v>17790276</v>
      </c>
      <c r="AX93" s="2">
        <f t="shared" si="59"/>
        <v>17.790275999999999</v>
      </c>
      <c r="AY93" t="str">
        <f t="shared" si="60"/>
        <v>مرتفع</v>
      </c>
      <c r="AZ93" s="13">
        <v>0.3631140100907389</v>
      </c>
      <c r="BA93" s="13" t="str">
        <f t="shared" si="61"/>
        <v>مرتفع</v>
      </c>
      <c r="BB93" s="13">
        <v>0.46837761809763168</v>
      </c>
      <c r="BC93" s="13" t="str">
        <f t="shared" si="62"/>
        <v>مرتفع</v>
      </c>
      <c r="BD93">
        <v>3</v>
      </c>
      <c r="BE93" t="str">
        <f t="shared" si="63"/>
        <v>إنتاجية متوسطة 3 - 5</v>
      </c>
      <c r="BF93">
        <v>4</v>
      </c>
      <c r="BG93">
        <v>3</v>
      </c>
      <c r="BH93">
        <v>5</v>
      </c>
      <c r="BI93">
        <v>5</v>
      </c>
      <c r="BJ93">
        <v>1</v>
      </c>
      <c r="BK93">
        <v>5</v>
      </c>
      <c r="BL93">
        <v>23</v>
      </c>
      <c r="BM93" t="s">
        <v>82</v>
      </c>
      <c r="BN93" s="2">
        <v>30.371041999999999</v>
      </c>
      <c r="BO93" s="14" t="str">
        <f t="shared" si="64"/>
        <v>30.4 Mn</v>
      </c>
      <c r="BP93" s="2">
        <v>23.016942</v>
      </c>
      <c r="BQ93" s="14" t="str">
        <f t="shared" si="65"/>
        <v>23. Mn</v>
      </c>
      <c r="BR93" s="2">
        <v>0.79277600000000004</v>
      </c>
      <c r="BS93" s="14" t="str">
        <f t="shared" si="66"/>
        <v>793 Thousand</v>
      </c>
      <c r="BT93" s="2">
        <v>6.5613239999999999</v>
      </c>
      <c r="BU93" s="11" t="str">
        <f t="shared" si="67"/>
        <v>0.8 Mn</v>
      </c>
    </row>
    <row r="94" spans="1:73" x14ac:dyDescent="0.35">
      <c r="A94">
        <v>93</v>
      </c>
      <c r="B94" t="s">
        <v>190</v>
      </c>
      <c r="C94" t="str">
        <f t="shared" si="34"/>
        <v>Riyadh - Opportunity 93</v>
      </c>
      <c r="D94" t="s">
        <v>121</v>
      </c>
      <c r="E94" t="s">
        <v>205</v>
      </c>
      <c r="F94" t="s">
        <v>110</v>
      </c>
      <c r="G94" s="11">
        <v>29</v>
      </c>
      <c r="H94" s="11" t="str">
        <f t="shared" si="35"/>
        <v xml:space="preserve"> منخفض (من 25 إلى أقل من 75 موظف)</v>
      </c>
      <c r="I94">
        <v>28103388</v>
      </c>
      <c r="J94" t="str">
        <f t="shared" si="36"/>
        <v>استثمار متوسط 20M - 100M</v>
      </c>
      <c r="K94">
        <v>22167501</v>
      </c>
      <c r="L94" t="str">
        <f t="shared" si="37"/>
        <v>متوسطة 20M - 100M</v>
      </c>
      <c r="M94" s="4">
        <v>780833</v>
      </c>
      <c r="N94" s="4" t="str">
        <f t="shared" si="38"/>
        <v>متوسطة 500K - 2M</v>
      </c>
      <c r="O94">
        <v>5155054</v>
      </c>
      <c r="P94" t="str">
        <f t="shared" si="39"/>
        <v>متوسط 1M - 10M</v>
      </c>
      <c r="Q94">
        <v>43074014</v>
      </c>
      <c r="R94" s="2">
        <f t="shared" si="40"/>
        <v>43.074013999999998</v>
      </c>
      <c r="S94" t="str">
        <f t="shared" si="41"/>
        <v>متوسطة 10M - 50M</v>
      </c>
      <c r="T94">
        <v>28650877</v>
      </c>
      <c r="U94" s="2">
        <f t="shared" si="42"/>
        <v>28.650877000000001</v>
      </c>
      <c r="V94" t="str">
        <f t="shared" si="43"/>
        <v>مرتفع 20M - 100M</v>
      </c>
      <c r="W94">
        <v>14423137</v>
      </c>
      <c r="X94" s="2">
        <f t="shared" si="44"/>
        <v>14.423137000000001</v>
      </c>
      <c r="Y94" t="str">
        <f t="shared" si="45"/>
        <v>مرتفعة 10M - 30M</v>
      </c>
      <c r="Z94" s="13">
        <v>0.51</v>
      </c>
      <c r="AA94" s="13" t="str">
        <f t="shared" si="46"/>
        <v>منخفض &lt; 15%</v>
      </c>
      <c r="AB94" s="13">
        <v>0.14000000000000001</v>
      </c>
      <c r="AC94" s="13" t="str">
        <f t="shared" si="47"/>
        <v>منخفض &lt; 13%</v>
      </c>
      <c r="AD94">
        <v>5.5</v>
      </c>
      <c r="AE94" s="11" t="str">
        <f t="shared" si="48"/>
        <v>عائد طويل (5 – 7 سنوات)</v>
      </c>
      <c r="AF94">
        <v>0.67</v>
      </c>
      <c r="AG94" t="str">
        <f t="shared" si="49"/>
        <v>مرتفع &gt; 60%</v>
      </c>
      <c r="AH94">
        <v>6481002</v>
      </c>
      <c r="AI94" s="2">
        <f t="shared" si="50"/>
        <v>6.4810020000000002</v>
      </c>
      <c r="AJ94" t="str">
        <f t="shared" si="51"/>
        <v>متوسط 2M - 10M</v>
      </c>
      <c r="AK94">
        <v>15780906</v>
      </c>
      <c r="AL94" s="2">
        <f t="shared" si="52"/>
        <v>15.780906</v>
      </c>
      <c r="AM94" t="str">
        <f t="shared" si="53"/>
        <v>مرتفعة 10M - 30M</v>
      </c>
      <c r="AN94">
        <v>18272183</v>
      </c>
      <c r="AO94" s="2">
        <f t="shared" si="54"/>
        <v>18.272182999999998</v>
      </c>
      <c r="AP94" t="str">
        <f t="shared" si="55"/>
        <v>مرتفعة 10M - 30M</v>
      </c>
      <c r="AQ94" s="13">
        <v>0.13</v>
      </c>
      <c r="AR94" s="13" t="str">
        <f t="shared" si="56"/>
        <v>منخفضة &lt; 11%</v>
      </c>
      <c r="AS94" s="13">
        <v>1.0000000000000011E-2</v>
      </c>
      <c r="AT94" s="13" t="str">
        <f t="shared" si="57"/>
        <v>استثمار جيد</v>
      </c>
      <c r="AU94" s="13">
        <v>0.33484543604410771</v>
      </c>
      <c r="AV94" s="13" t="str">
        <f t="shared" si="58"/>
        <v>مرتفع</v>
      </c>
      <c r="AW94">
        <v>14423137</v>
      </c>
      <c r="AX94" s="2">
        <f t="shared" si="59"/>
        <v>14.423137000000001</v>
      </c>
      <c r="AY94" t="str">
        <f t="shared" si="60"/>
        <v>معتدل</v>
      </c>
      <c r="AZ94" s="13">
        <v>0.33484543604410771</v>
      </c>
      <c r="BA94" s="13" t="str">
        <f t="shared" si="61"/>
        <v>مرتفع</v>
      </c>
      <c r="BB94" s="13">
        <v>0.36636720227652803</v>
      </c>
      <c r="BC94" s="13" t="str">
        <f t="shared" si="62"/>
        <v>معتدل</v>
      </c>
      <c r="BD94">
        <v>1</v>
      </c>
      <c r="BE94" t="str">
        <f t="shared" si="63"/>
        <v>إنتاجية منخفضة ≤ 2</v>
      </c>
      <c r="BF94">
        <v>3</v>
      </c>
      <c r="BG94">
        <v>3</v>
      </c>
      <c r="BH94">
        <v>5</v>
      </c>
      <c r="BI94">
        <v>5</v>
      </c>
      <c r="BJ94">
        <v>1</v>
      </c>
      <c r="BK94">
        <v>4</v>
      </c>
      <c r="BL94">
        <v>21</v>
      </c>
      <c r="BM94" t="s">
        <v>82</v>
      </c>
      <c r="BN94" s="2">
        <v>28.103387999999999</v>
      </c>
      <c r="BO94" s="14" t="str">
        <f t="shared" si="64"/>
        <v>28.1 Mn</v>
      </c>
      <c r="BP94" s="2">
        <v>22.167501000000001</v>
      </c>
      <c r="BQ94" s="14" t="str">
        <f t="shared" si="65"/>
        <v>22.2 Mn</v>
      </c>
      <c r="BR94" s="2">
        <v>0.780833</v>
      </c>
      <c r="BS94" s="14" t="str">
        <f t="shared" si="66"/>
        <v>781 Thousand</v>
      </c>
      <c r="BT94" s="2">
        <v>5.1550539999999998</v>
      </c>
      <c r="BU94" s="11" t="str">
        <f t="shared" si="67"/>
        <v>0.8 Mn</v>
      </c>
    </row>
    <row r="95" spans="1:73" x14ac:dyDescent="0.35">
      <c r="A95">
        <v>94</v>
      </c>
      <c r="B95" t="s">
        <v>191</v>
      </c>
      <c r="C95" t="str">
        <f t="shared" si="34"/>
        <v>Riyadh - Opportunity 94</v>
      </c>
      <c r="D95" t="s">
        <v>121</v>
      </c>
      <c r="E95" t="s">
        <v>205</v>
      </c>
      <c r="F95" t="s">
        <v>78</v>
      </c>
      <c r="G95" s="11">
        <v>224</v>
      </c>
      <c r="H95" s="11" t="str">
        <f t="shared" si="35"/>
        <v xml:space="preserve"> مرتفع (150 موظف فأكثر)</v>
      </c>
      <c r="I95">
        <v>56277692</v>
      </c>
      <c r="J95" t="str">
        <f t="shared" si="36"/>
        <v>استثمار متوسط 20M - 100M</v>
      </c>
      <c r="K95">
        <v>47652781</v>
      </c>
      <c r="L95" t="str">
        <f t="shared" si="37"/>
        <v>متوسطة 20M - 100M</v>
      </c>
      <c r="M95" s="4">
        <v>852346</v>
      </c>
      <c r="N95" s="4" t="str">
        <f t="shared" si="38"/>
        <v>متوسطة 500K - 2M</v>
      </c>
      <c r="O95">
        <v>7772565</v>
      </c>
      <c r="P95" t="str">
        <f t="shared" si="39"/>
        <v>متوسط 1M - 10M</v>
      </c>
      <c r="Q95">
        <v>108071038</v>
      </c>
      <c r="R95" s="2">
        <f t="shared" si="40"/>
        <v>108.071038</v>
      </c>
      <c r="S95" t="str">
        <f t="shared" si="41"/>
        <v>ضخمة ≥ 100M</v>
      </c>
      <c r="T95">
        <v>77384233</v>
      </c>
      <c r="U95" s="2">
        <f t="shared" si="42"/>
        <v>77.384232999999995</v>
      </c>
      <c r="V95" t="str">
        <f t="shared" si="43"/>
        <v>مرتفع 20M - 100M</v>
      </c>
      <c r="W95">
        <v>30686805</v>
      </c>
      <c r="X95" s="2">
        <f t="shared" si="44"/>
        <v>30.686805</v>
      </c>
      <c r="Y95" t="str">
        <f t="shared" si="45"/>
        <v>ضخمة ≥ 30M</v>
      </c>
      <c r="Z95" s="13">
        <v>0.55000000000000004</v>
      </c>
      <c r="AA95" s="13" t="str">
        <f t="shared" si="46"/>
        <v>منخفض &lt; 15%</v>
      </c>
      <c r="AB95" s="13">
        <v>0.22</v>
      </c>
      <c r="AC95" s="13" t="str">
        <f t="shared" si="47"/>
        <v>منخفض &lt; 13%</v>
      </c>
      <c r="AD95">
        <v>5.4</v>
      </c>
      <c r="AE95" s="11" t="str">
        <f t="shared" si="48"/>
        <v>عائد طويل (5 – 7 سنوات)</v>
      </c>
      <c r="AF95">
        <v>0.72</v>
      </c>
      <c r="AG95" t="str">
        <f t="shared" si="49"/>
        <v>مرتفع &gt; 60%</v>
      </c>
      <c r="AH95">
        <v>11511599</v>
      </c>
      <c r="AI95" s="2">
        <f t="shared" si="50"/>
        <v>11.511599</v>
      </c>
      <c r="AJ95" t="str">
        <f t="shared" si="51"/>
        <v>مرتفع 10M - 30M</v>
      </c>
      <c r="AK95">
        <v>37813690</v>
      </c>
      <c r="AL95" s="2">
        <f t="shared" si="52"/>
        <v>37.813690000000001</v>
      </c>
      <c r="AM95" t="str">
        <f t="shared" si="53"/>
        <v>عالية جدًا ≥ 30M</v>
      </c>
      <c r="AN95">
        <v>41688300</v>
      </c>
      <c r="AO95" s="2">
        <f t="shared" si="54"/>
        <v>41.688299999999998</v>
      </c>
      <c r="AP95" t="str">
        <f t="shared" si="55"/>
        <v>عالية جدًا ≥ 30M</v>
      </c>
      <c r="AQ95" s="13">
        <v>0.1</v>
      </c>
      <c r="AR95" s="13" t="str">
        <f t="shared" si="56"/>
        <v>منخفضة &lt; 11%</v>
      </c>
      <c r="AS95" s="13">
        <v>0.12</v>
      </c>
      <c r="AT95" s="13" t="str">
        <f t="shared" si="57"/>
        <v>استثمار جيد</v>
      </c>
      <c r="AU95" s="13">
        <v>0.28395031238619178</v>
      </c>
      <c r="AV95" s="13" t="str">
        <f t="shared" si="58"/>
        <v>متوسط</v>
      </c>
      <c r="AW95">
        <v>30686805</v>
      </c>
      <c r="AX95" s="2">
        <f t="shared" si="59"/>
        <v>30.686805</v>
      </c>
      <c r="AY95" t="str">
        <f t="shared" si="60"/>
        <v>مرتفع جدًا</v>
      </c>
      <c r="AZ95" s="13">
        <v>0.28395031238619178</v>
      </c>
      <c r="BA95" s="13" t="str">
        <f t="shared" si="61"/>
        <v>معتدل</v>
      </c>
      <c r="BB95" s="13">
        <v>0.34989661152324641</v>
      </c>
      <c r="BC95" s="13" t="str">
        <f t="shared" si="62"/>
        <v>معتدل</v>
      </c>
      <c r="BD95">
        <v>4</v>
      </c>
      <c r="BE95" t="str">
        <f t="shared" si="63"/>
        <v>إنتاجية متوسطة 3 - 5</v>
      </c>
      <c r="BF95">
        <v>5</v>
      </c>
      <c r="BG95">
        <v>3</v>
      </c>
      <c r="BH95">
        <v>5</v>
      </c>
      <c r="BI95">
        <v>5</v>
      </c>
      <c r="BJ95">
        <v>3</v>
      </c>
      <c r="BK95">
        <v>4</v>
      </c>
      <c r="BL95">
        <v>25</v>
      </c>
      <c r="BM95" t="s">
        <v>82</v>
      </c>
      <c r="BN95" s="2">
        <v>56.277692000000002</v>
      </c>
      <c r="BO95" s="14" t="str">
        <f t="shared" si="64"/>
        <v>56.3 Mn</v>
      </c>
      <c r="BP95" s="2">
        <v>47.652780999999997</v>
      </c>
      <c r="BQ95" s="14" t="str">
        <f t="shared" si="65"/>
        <v>47.7 Mn</v>
      </c>
      <c r="BR95" s="2">
        <v>0.85234600000000005</v>
      </c>
      <c r="BS95" s="14" t="str">
        <f t="shared" si="66"/>
        <v>852 Thousand</v>
      </c>
      <c r="BT95" s="2">
        <v>7.7725650000000002</v>
      </c>
      <c r="BU95" s="11" t="str">
        <f t="shared" si="67"/>
        <v>0.9 Mn</v>
      </c>
    </row>
    <row r="96" spans="1:73" x14ac:dyDescent="0.35">
      <c r="A96">
        <v>95</v>
      </c>
      <c r="B96" t="s">
        <v>192</v>
      </c>
      <c r="C96" t="str">
        <f t="shared" si="34"/>
        <v>Riyadh - Opportunity 95</v>
      </c>
      <c r="D96" t="s">
        <v>121</v>
      </c>
      <c r="E96" t="s">
        <v>205</v>
      </c>
      <c r="F96" t="s">
        <v>110</v>
      </c>
      <c r="G96" s="11">
        <v>117</v>
      </c>
      <c r="H96" s="11" t="str">
        <f t="shared" si="35"/>
        <v xml:space="preserve"> متوسط (من 75 إلى أقل من 150 موظف)</v>
      </c>
      <c r="I96">
        <v>43520444</v>
      </c>
      <c r="J96" t="str">
        <f t="shared" si="36"/>
        <v>استثمار متوسط 20M - 100M</v>
      </c>
      <c r="K96">
        <v>33374514</v>
      </c>
      <c r="L96" t="str">
        <f t="shared" si="37"/>
        <v>متوسطة 20M - 100M</v>
      </c>
      <c r="M96" s="4">
        <v>880307</v>
      </c>
      <c r="N96" s="4" t="str">
        <f t="shared" si="38"/>
        <v>متوسطة 500K - 2M</v>
      </c>
      <c r="O96">
        <v>9265623</v>
      </c>
      <c r="P96" t="str">
        <f t="shared" si="39"/>
        <v>متوسط 1M - 10M</v>
      </c>
      <c r="Q96">
        <v>62497730</v>
      </c>
      <c r="R96" s="2">
        <f t="shared" si="40"/>
        <v>62.497729999999997</v>
      </c>
      <c r="S96" t="str">
        <f t="shared" si="41"/>
        <v>مرتفعة 50M - 100M</v>
      </c>
      <c r="T96">
        <v>41884454</v>
      </c>
      <c r="U96" s="2">
        <f t="shared" si="42"/>
        <v>41.884453999999998</v>
      </c>
      <c r="V96" t="str">
        <f t="shared" si="43"/>
        <v>مرتفع 20M - 100M</v>
      </c>
      <c r="W96">
        <v>20613276</v>
      </c>
      <c r="X96" s="2">
        <f t="shared" si="44"/>
        <v>20.613275999999999</v>
      </c>
      <c r="Y96" t="str">
        <f t="shared" si="45"/>
        <v>مرتفعة 10M - 30M</v>
      </c>
      <c r="Z96" s="13">
        <v>0.47</v>
      </c>
      <c r="AA96" s="13" t="str">
        <f t="shared" si="46"/>
        <v>منخفض &lt; 15%</v>
      </c>
      <c r="AB96" s="13">
        <v>0.17</v>
      </c>
      <c r="AC96" s="13" t="str">
        <f t="shared" si="47"/>
        <v>منخفض &lt; 13%</v>
      </c>
      <c r="AD96">
        <v>5.2</v>
      </c>
      <c r="AE96" s="11" t="str">
        <f t="shared" si="48"/>
        <v>عائد طويل (5 – 7 سنوات)</v>
      </c>
      <c r="AF96">
        <v>0.67</v>
      </c>
      <c r="AG96" t="str">
        <f t="shared" si="49"/>
        <v>مرتفع &gt; 60%</v>
      </c>
      <c r="AH96">
        <v>24198993</v>
      </c>
      <c r="AI96" s="2">
        <f t="shared" si="50"/>
        <v>24.198993000000002</v>
      </c>
      <c r="AJ96" t="str">
        <f t="shared" si="51"/>
        <v>مرتفع 10M - 30M</v>
      </c>
      <c r="AK96">
        <v>24694992</v>
      </c>
      <c r="AL96" s="2">
        <f t="shared" si="52"/>
        <v>24.694991999999999</v>
      </c>
      <c r="AM96" t="str">
        <f t="shared" si="53"/>
        <v>مرتفعة 10M - 30M</v>
      </c>
      <c r="AN96">
        <v>31187743</v>
      </c>
      <c r="AO96" s="2">
        <f t="shared" si="54"/>
        <v>31.187743000000001</v>
      </c>
      <c r="AP96" t="str">
        <f t="shared" si="55"/>
        <v>عالية جدًا ≥ 30M</v>
      </c>
      <c r="AQ96" s="13">
        <v>0.13</v>
      </c>
      <c r="AR96" s="13" t="str">
        <f t="shared" si="56"/>
        <v>منخفضة &lt; 11%</v>
      </c>
      <c r="AS96" s="13">
        <v>4.0000000000000008E-2</v>
      </c>
      <c r="AT96" s="13" t="str">
        <f t="shared" si="57"/>
        <v>استثمار جيد</v>
      </c>
      <c r="AU96" s="13">
        <v>0.32982439522203438</v>
      </c>
      <c r="AV96" s="13" t="str">
        <f t="shared" si="58"/>
        <v>مرتفع</v>
      </c>
      <c r="AW96">
        <v>20613276</v>
      </c>
      <c r="AX96" s="2">
        <f t="shared" si="59"/>
        <v>20.613275999999999</v>
      </c>
      <c r="AY96" t="str">
        <f t="shared" si="60"/>
        <v>مرتفع</v>
      </c>
      <c r="AZ96" s="13">
        <v>0.32982439522203438</v>
      </c>
      <c r="BA96" s="13" t="str">
        <f t="shared" si="61"/>
        <v>مرتفع</v>
      </c>
      <c r="BB96" s="13">
        <v>0.39513422327498943</v>
      </c>
      <c r="BC96" s="13" t="str">
        <f t="shared" si="62"/>
        <v>معتدل</v>
      </c>
      <c r="BD96">
        <v>3</v>
      </c>
      <c r="BE96" t="str">
        <f t="shared" si="63"/>
        <v>إنتاجية متوسطة 3 - 5</v>
      </c>
      <c r="BF96">
        <v>4</v>
      </c>
      <c r="BG96">
        <v>3</v>
      </c>
      <c r="BH96">
        <v>5</v>
      </c>
      <c r="BI96">
        <v>5</v>
      </c>
      <c r="BJ96">
        <v>1</v>
      </c>
      <c r="BK96">
        <v>4</v>
      </c>
      <c r="BL96">
        <v>22</v>
      </c>
      <c r="BM96" t="s">
        <v>82</v>
      </c>
      <c r="BN96" s="2">
        <v>43.520443999999998</v>
      </c>
      <c r="BO96" s="14" t="str">
        <f t="shared" si="64"/>
        <v>43.5 Mn</v>
      </c>
      <c r="BP96" s="2">
        <v>33.374513999999998</v>
      </c>
      <c r="BQ96" s="14" t="str">
        <f t="shared" si="65"/>
        <v>33.4 Mn</v>
      </c>
      <c r="BR96" s="2">
        <v>0.88030699999999995</v>
      </c>
      <c r="BS96" s="14" t="str">
        <f t="shared" si="66"/>
        <v>880 Thousand</v>
      </c>
      <c r="BT96" s="2">
        <v>9.2656229999999997</v>
      </c>
      <c r="BU96" s="11" t="str">
        <f t="shared" si="67"/>
        <v>0.9 Mn</v>
      </c>
    </row>
    <row r="97" spans="1:73" x14ac:dyDescent="0.35">
      <c r="A97">
        <v>96</v>
      </c>
      <c r="B97" t="s">
        <v>193</v>
      </c>
      <c r="C97" t="str">
        <f t="shared" si="34"/>
        <v>Riyadh - Opportunity 96</v>
      </c>
      <c r="D97" t="s">
        <v>121</v>
      </c>
      <c r="E97" t="s">
        <v>205</v>
      </c>
      <c r="F97" t="s">
        <v>78</v>
      </c>
      <c r="G97" s="11">
        <v>71</v>
      </c>
      <c r="H97" s="11" t="str">
        <f t="shared" si="35"/>
        <v xml:space="preserve"> منخفض (من 25 إلى أقل من 75 موظف)</v>
      </c>
      <c r="I97">
        <v>67816477</v>
      </c>
      <c r="J97" t="str">
        <f t="shared" si="36"/>
        <v>استثمار متوسط 20M - 100M</v>
      </c>
      <c r="K97">
        <v>47793216</v>
      </c>
      <c r="L97" t="str">
        <f t="shared" si="37"/>
        <v>متوسطة 20M - 100M</v>
      </c>
      <c r="M97" s="4">
        <v>1468407</v>
      </c>
      <c r="N97" s="4" t="str">
        <f t="shared" si="38"/>
        <v>متوسطة 500K - 2M</v>
      </c>
      <c r="O97">
        <v>18554854</v>
      </c>
      <c r="P97" t="str">
        <f t="shared" si="39"/>
        <v>مرتفع ≥ 10M</v>
      </c>
      <c r="Q97">
        <v>97823916</v>
      </c>
      <c r="R97" s="2">
        <f t="shared" si="40"/>
        <v>97.823915999999997</v>
      </c>
      <c r="S97" t="str">
        <f t="shared" si="41"/>
        <v>مرتفعة 50M - 100M</v>
      </c>
      <c r="T97">
        <v>60646423</v>
      </c>
      <c r="U97" s="2">
        <f t="shared" si="42"/>
        <v>60.646422999999999</v>
      </c>
      <c r="V97" t="str">
        <f t="shared" si="43"/>
        <v>مرتفع 20M - 100M</v>
      </c>
      <c r="W97">
        <v>37177493</v>
      </c>
      <c r="X97" s="2">
        <f t="shared" si="44"/>
        <v>37.177492999999998</v>
      </c>
      <c r="Y97" t="str">
        <f t="shared" si="45"/>
        <v>ضخمة ≥ 30M</v>
      </c>
      <c r="Z97" s="13">
        <v>0.55000000000000004</v>
      </c>
      <c r="AA97" s="13" t="str">
        <f t="shared" si="46"/>
        <v>منخفض &lt; 15%</v>
      </c>
      <c r="AB97" s="13">
        <v>0.13</v>
      </c>
      <c r="AC97" s="13" t="str">
        <f t="shared" si="47"/>
        <v>منخفض &lt; 13%</v>
      </c>
      <c r="AD97">
        <v>5.4</v>
      </c>
      <c r="AE97" s="11" t="str">
        <f t="shared" si="48"/>
        <v>عائد طويل (5 – 7 سنوات)</v>
      </c>
      <c r="AF97">
        <v>0.62</v>
      </c>
      <c r="AG97" t="str">
        <f t="shared" si="49"/>
        <v>مرتفع &gt; 60%</v>
      </c>
      <c r="AH97">
        <v>31538822</v>
      </c>
      <c r="AI97" s="2">
        <f t="shared" si="50"/>
        <v>31.538822</v>
      </c>
      <c r="AJ97" t="str">
        <f t="shared" si="51"/>
        <v>ممتاز ≥ 30M</v>
      </c>
      <c r="AK97">
        <v>47264489</v>
      </c>
      <c r="AL97" s="2">
        <f t="shared" si="52"/>
        <v>47.264488999999998</v>
      </c>
      <c r="AM97" t="str">
        <f t="shared" si="53"/>
        <v>عالية جدًا ≥ 30M</v>
      </c>
      <c r="AN97">
        <v>58392970</v>
      </c>
      <c r="AO97" s="2">
        <f t="shared" si="54"/>
        <v>58.392969999999998</v>
      </c>
      <c r="AP97" t="str">
        <f t="shared" si="55"/>
        <v>عالية جدًا ≥ 30M</v>
      </c>
      <c r="AQ97" s="13">
        <v>0.1</v>
      </c>
      <c r="AR97" s="13" t="str">
        <f t="shared" si="56"/>
        <v>منخفضة &lt; 11%</v>
      </c>
      <c r="AS97" s="13">
        <v>0.03</v>
      </c>
      <c r="AT97" s="13" t="str">
        <f t="shared" si="57"/>
        <v>استثمار جيد</v>
      </c>
      <c r="AU97" s="13">
        <v>0.38004502907039622</v>
      </c>
      <c r="AV97" s="13" t="str">
        <f t="shared" si="58"/>
        <v>مرتفع</v>
      </c>
      <c r="AW97">
        <v>37177493</v>
      </c>
      <c r="AX97" s="2">
        <f t="shared" si="59"/>
        <v>37.177492999999998</v>
      </c>
      <c r="AY97" t="str">
        <f t="shared" si="60"/>
        <v>مرتفع جدًا</v>
      </c>
      <c r="AZ97" s="13">
        <v>0.38004502907039622</v>
      </c>
      <c r="BA97" s="13" t="str">
        <f t="shared" si="61"/>
        <v>مرتفع</v>
      </c>
      <c r="BB97" s="13">
        <v>0.4831588320385784</v>
      </c>
      <c r="BC97" s="13" t="str">
        <f t="shared" si="62"/>
        <v>مرتفع</v>
      </c>
      <c r="BD97">
        <v>1</v>
      </c>
      <c r="BE97" t="str">
        <f t="shared" si="63"/>
        <v>إنتاجية منخفضة ≤ 2</v>
      </c>
      <c r="BF97">
        <v>3</v>
      </c>
      <c r="BG97">
        <v>3</v>
      </c>
      <c r="BH97">
        <v>5</v>
      </c>
      <c r="BI97">
        <v>5</v>
      </c>
      <c r="BJ97">
        <v>1</v>
      </c>
      <c r="BK97">
        <v>5</v>
      </c>
      <c r="BL97">
        <v>22</v>
      </c>
      <c r="BM97" t="s">
        <v>82</v>
      </c>
      <c r="BN97" s="2">
        <v>67.816477000000006</v>
      </c>
      <c r="BO97" s="14" t="str">
        <f t="shared" si="64"/>
        <v>67.8 Mn</v>
      </c>
      <c r="BP97" s="2">
        <v>47.793216000000001</v>
      </c>
      <c r="BQ97" s="14" t="str">
        <f t="shared" si="65"/>
        <v>47.8 Mn</v>
      </c>
      <c r="BR97" s="2">
        <v>1.468407</v>
      </c>
      <c r="BS97" s="14" t="str">
        <f t="shared" si="66"/>
        <v>1.5 Mn</v>
      </c>
      <c r="BT97" s="2">
        <v>18.554853999999999</v>
      </c>
      <c r="BU97" s="11" t="str">
        <f t="shared" si="67"/>
        <v>1.5 Mn</v>
      </c>
    </row>
    <row r="98" spans="1:73" x14ac:dyDescent="0.35">
      <c r="A98">
        <v>97</v>
      </c>
      <c r="B98" t="s">
        <v>194</v>
      </c>
      <c r="C98" t="str">
        <f t="shared" si="34"/>
        <v>Riyadh - Opportunity 97</v>
      </c>
      <c r="D98" t="s">
        <v>121</v>
      </c>
      <c r="E98" t="s">
        <v>205</v>
      </c>
      <c r="F98" t="s">
        <v>110</v>
      </c>
      <c r="G98" s="11">
        <v>123</v>
      </c>
      <c r="H98" s="11" t="str">
        <f t="shared" si="35"/>
        <v xml:space="preserve"> متوسط (من 75 إلى أقل من 150 موظف)</v>
      </c>
      <c r="I98">
        <v>69419234</v>
      </c>
      <c r="J98" t="str">
        <f t="shared" si="36"/>
        <v>استثمار متوسط 20M - 100M</v>
      </c>
      <c r="K98">
        <v>52031236</v>
      </c>
      <c r="L98" t="str">
        <f t="shared" si="37"/>
        <v>متوسطة 20M - 100M</v>
      </c>
      <c r="M98" s="4">
        <v>1403965</v>
      </c>
      <c r="N98" s="4" t="str">
        <f t="shared" si="38"/>
        <v>متوسطة 500K - 2M</v>
      </c>
      <c r="O98">
        <v>15984033</v>
      </c>
      <c r="P98" t="str">
        <f t="shared" si="39"/>
        <v>مرتفع ≥ 10M</v>
      </c>
      <c r="Q98">
        <v>135628204</v>
      </c>
      <c r="R98" s="2">
        <f t="shared" si="40"/>
        <v>135.62820400000001</v>
      </c>
      <c r="S98" t="str">
        <f t="shared" si="41"/>
        <v>ضخمة ≥ 100M</v>
      </c>
      <c r="T98">
        <v>108205204</v>
      </c>
      <c r="U98" s="2">
        <f t="shared" si="42"/>
        <v>108.20520399999999</v>
      </c>
      <c r="V98" t="str">
        <f t="shared" si="43"/>
        <v>ضخم ≥ 100M</v>
      </c>
      <c r="W98">
        <v>27423000</v>
      </c>
      <c r="X98" s="2">
        <f t="shared" si="44"/>
        <v>27.422999999999998</v>
      </c>
      <c r="Y98" t="str">
        <f t="shared" si="45"/>
        <v>مرتفعة 10M - 30M</v>
      </c>
      <c r="Z98" s="13">
        <v>0.4</v>
      </c>
      <c r="AA98" s="13" t="str">
        <f t="shared" si="46"/>
        <v>منخفض &lt; 15%</v>
      </c>
      <c r="AB98" s="13">
        <v>0.14000000000000001</v>
      </c>
      <c r="AC98" s="13" t="str">
        <f t="shared" si="47"/>
        <v>منخفض &lt; 13%</v>
      </c>
      <c r="AD98">
        <v>3.4</v>
      </c>
      <c r="AE98" s="11" t="str">
        <f t="shared" si="48"/>
        <v>عائد متوسط (3 – &lt;5 سنوات)</v>
      </c>
      <c r="AF98">
        <v>0.8</v>
      </c>
      <c r="AG98" t="str">
        <f t="shared" si="49"/>
        <v>مرتفع &gt; 60%</v>
      </c>
      <c r="AH98">
        <v>31774773</v>
      </c>
      <c r="AI98" s="2">
        <f t="shared" si="50"/>
        <v>31.774773</v>
      </c>
      <c r="AJ98" t="str">
        <f t="shared" si="51"/>
        <v>ممتاز ≥ 30M</v>
      </c>
      <c r="AK98">
        <v>30168279</v>
      </c>
      <c r="AL98" s="2">
        <f t="shared" si="52"/>
        <v>30.168278999999998</v>
      </c>
      <c r="AM98" t="str">
        <f t="shared" si="53"/>
        <v>عالية جدًا ≥ 30M</v>
      </c>
      <c r="AN98">
        <v>35307620</v>
      </c>
      <c r="AO98" s="2">
        <f t="shared" si="54"/>
        <v>35.30762</v>
      </c>
      <c r="AP98" t="str">
        <f t="shared" si="55"/>
        <v>عالية جدًا ≥ 30M</v>
      </c>
      <c r="AQ98" s="13">
        <v>0.13</v>
      </c>
      <c r="AR98" s="13" t="str">
        <f t="shared" si="56"/>
        <v>منخفضة &lt; 11%</v>
      </c>
      <c r="AS98" s="13">
        <v>1.0000000000000011E-2</v>
      </c>
      <c r="AT98" s="13" t="str">
        <f t="shared" si="57"/>
        <v>استثمار جيد</v>
      </c>
      <c r="AU98" s="13">
        <v>0.20219245843585751</v>
      </c>
      <c r="AV98" s="13" t="str">
        <f t="shared" si="58"/>
        <v>متوسط</v>
      </c>
      <c r="AW98">
        <v>27423000</v>
      </c>
      <c r="AX98" s="2">
        <f t="shared" si="59"/>
        <v>27.422999999999998</v>
      </c>
      <c r="AY98" t="str">
        <f t="shared" si="60"/>
        <v>مرتفع</v>
      </c>
      <c r="AZ98" s="13">
        <v>0.20219245843585751</v>
      </c>
      <c r="BA98" s="13" t="str">
        <f t="shared" si="61"/>
        <v>معتدل</v>
      </c>
      <c r="BB98" s="13">
        <v>0.22243366873751419</v>
      </c>
      <c r="BC98" s="13" t="str">
        <f t="shared" si="62"/>
        <v>منخفض</v>
      </c>
      <c r="BD98">
        <v>2</v>
      </c>
      <c r="BE98" t="str">
        <f t="shared" si="63"/>
        <v>إنتاجية منخفضة ≤ 2</v>
      </c>
      <c r="BF98">
        <v>3</v>
      </c>
      <c r="BG98">
        <v>4</v>
      </c>
      <c r="BH98">
        <v>4</v>
      </c>
      <c r="BI98">
        <v>4</v>
      </c>
      <c r="BJ98">
        <v>1</v>
      </c>
      <c r="BK98">
        <v>3</v>
      </c>
      <c r="BL98">
        <v>19</v>
      </c>
      <c r="BM98" t="s">
        <v>87</v>
      </c>
      <c r="BN98" s="2">
        <v>69.419234000000003</v>
      </c>
      <c r="BO98" s="14" t="str">
        <f t="shared" si="64"/>
        <v>69.4 Mn</v>
      </c>
      <c r="BP98" s="2">
        <v>52.031236</v>
      </c>
      <c r="BQ98" s="14" t="str">
        <f t="shared" si="65"/>
        <v>52. Mn</v>
      </c>
      <c r="BR98" s="2">
        <v>1.4039649999999999</v>
      </c>
      <c r="BS98" s="14" t="str">
        <f t="shared" si="66"/>
        <v>1.4 Mn</v>
      </c>
      <c r="BT98" s="2">
        <v>15.984033</v>
      </c>
      <c r="BU98" s="11" t="str">
        <f t="shared" si="67"/>
        <v>1.4 Mn</v>
      </c>
    </row>
    <row r="99" spans="1:73" x14ac:dyDescent="0.35">
      <c r="A99">
        <v>98</v>
      </c>
      <c r="B99" t="s">
        <v>195</v>
      </c>
      <c r="C99" t="str">
        <f t="shared" si="34"/>
        <v>Riyadh - Opportunity 98</v>
      </c>
      <c r="D99" t="s">
        <v>121</v>
      </c>
      <c r="E99" t="s">
        <v>205</v>
      </c>
      <c r="F99" t="s">
        <v>78</v>
      </c>
      <c r="G99" s="11">
        <v>150</v>
      </c>
      <c r="H99" s="11" t="str">
        <f t="shared" si="35"/>
        <v xml:space="preserve"> مرتفع (150 موظف فأكثر)</v>
      </c>
      <c r="I99">
        <v>41277477</v>
      </c>
      <c r="J99" t="str">
        <f t="shared" si="36"/>
        <v>استثمار متوسط 20M - 100M</v>
      </c>
      <c r="K99">
        <v>29033423</v>
      </c>
      <c r="L99" t="str">
        <f t="shared" si="37"/>
        <v>متوسطة 20M - 100M</v>
      </c>
      <c r="M99" s="4">
        <v>1024382</v>
      </c>
      <c r="N99" s="4" t="str">
        <f t="shared" si="38"/>
        <v>متوسطة 500K - 2M</v>
      </c>
      <c r="O99">
        <v>11219672</v>
      </c>
      <c r="P99" t="str">
        <f t="shared" si="39"/>
        <v>مرتفع ≥ 10M</v>
      </c>
      <c r="Q99">
        <v>72230209</v>
      </c>
      <c r="R99" s="2">
        <f t="shared" si="40"/>
        <v>72.230209000000002</v>
      </c>
      <c r="S99" t="str">
        <f t="shared" si="41"/>
        <v>مرتفعة 50M - 100M</v>
      </c>
      <c r="T99">
        <v>48221947</v>
      </c>
      <c r="U99" s="2">
        <f t="shared" si="42"/>
        <v>48.221947</v>
      </c>
      <c r="V99" t="str">
        <f t="shared" si="43"/>
        <v>مرتفع 20M - 100M</v>
      </c>
      <c r="W99">
        <v>24008262</v>
      </c>
      <c r="X99" s="2">
        <f t="shared" si="44"/>
        <v>24.008261999999998</v>
      </c>
      <c r="Y99" t="str">
        <f t="shared" si="45"/>
        <v>مرتفعة 10M - 30M</v>
      </c>
      <c r="Z99" s="13">
        <v>0.57999999999999996</v>
      </c>
      <c r="AA99" s="13" t="str">
        <f t="shared" si="46"/>
        <v>منخفض &lt; 15%</v>
      </c>
      <c r="AB99" s="13">
        <v>0.15</v>
      </c>
      <c r="AC99" s="13" t="str">
        <f t="shared" si="47"/>
        <v>منخفض &lt; 13%</v>
      </c>
      <c r="AD99">
        <v>5</v>
      </c>
      <c r="AE99" s="11" t="str">
        <f t="shared" si="48"/>
        <v>عائد طويل (5 – 7 سنوات)</v>
      </c>
      <c r="AF99">
        <v>0.67</v>
      </c>
      <c r="AG99" t="str">
        <f t="shared" si="49"/>
        <v>مرتفع &gt; 60%</v>
      </c>
      <c r="AH99">
        <v>17577559</v>
      </c>
      <c r="AI99" s="2">
        <f t="shared" si="50"/>
        <v>17.577559000000001</v>
      </c>
      <c r="AJ99" t="str">
        <f t="shared" si="51"/>
        <v>مرتفع 10M - 30M</v>
      </c>
      <c r="AK99">
        <v>28790443</v>
      </c>
      <c r="AL99" s="2">
        <f t="shared" si="52"/>
        <v>28.790443</v>
      </c>
      <c r="AM99" t="str">
        <f t="shared" si="53"/>
        <v>مرتفعة 10M - 30M</v>
      </c>
      <c r="AN99">
        <v>34912551</v>
      </c>
      <c r="AO99" s="2">
        <f t="shared" si="54"/>
        <v>34.912551000000001</v>
      </c>
      <c r="AP99" t="str">
        <f t="shared" si="55"/>
        <v>عالية جدًا ≥ 30M</v>
      </c>
      <c r="AQ99" s="13">
        <v>0.1</v>
      </c>
      <c r="AR99" s="13" t="str">
        <f t="shared" si="56"/>
        <v>منخفضة &lt; 11%</v>
      </c>
      <c r="AS99" s="13">
        <v>4.9999999999999989E-2</v>
      </c>
      <c r="AT99" s="13" t="str">
        <f t="shared" si="57"/>
        <v>استثمار جيد</v>
      </c>
      <c r="AU99" s="13">
        <v>0.33238533201530679</v>
      </c>
      <c r="AV99" s="13" t="str">
        <f t="shared" si="58"/>
        <v>مرتفع</v>
      </c>
      <c r="AW99">
        <v>24008262</v>
      </c>
      <c r="AX99" s="2">
        <f t="shared" si="59"/>
        <v>24.008261999999998</v>
      </c>
      <c r="AY99" t="str">
        <f t="shared" si="60"/>
        <v>مرتفع</v>
      </c>
      <c r="AZ99" s="13">
        <v>0.33238533201530679</v>
      </c>
      <c r="BA99" s="13" t="str">
        <f t="shared" si="61"/>
        <v>مرتفع</v>
      </c>
      <c r="BB99" s="13">
        <v>0.39859282422954079</v>
      </c>
      <c r="BC99" s="13" t="str">
        <f t="shared" si="62"/>
        <v>معتدل</v>
      </c>
      <c r="BD99">
        <v>4</v>
      </c>
      <c r="BE99" t="str">
        <f t="shared" si="63"/>
        <v>إنتاجية متوسطة 3 - 5</v>
      </c>
      <c r="BF99">
        <v>3</v>
      </c>
      <c r="BG99">
        <v>3</v>
      </c>
      <c r="BH99">
        <v>5</v>
      </c>
      <c r="BI99">
        <v>5</v>
      </c>
      <c r="BJ99">
        <v>3</v>
      </c>
      <c r="BK99">
        <v>4</v>
      </c>
      <c r="BL99">
        <v>23</v>
      </c>
      <c r="BM99" t="s">
        <v>82</v>
      </c>
      <c r="BN99" s="2">
        <v>41.277476999999998</v>
      </c>
      <c r="BO99" s="14" t="str">
        <f t="shared" si="64"/>
        <v>41.3 Mn</v>
      </c>
      <c r="BP99" s="2">
        <v>29.033422999999999</v>
      </c>
      <c r="BQ99" s="14" t="str">
        <f t="shared" si="65"/>
        <v>29. Mn</v>
      </c>
      <c r="BR99" s="2">
        <v>1.0243819999999999</v>
      </c>
      <c r="BS99" s="14" t="str">
        <f t="shared" si="66"/>
        <v>1.0 Mn</v>
      </c>
      <c r="BT99" s="2">
        <v>11.219671999999999</v>
      </c>
      <c r="BU99" s="11" t="str">
        <f t="shared" si="67"/>
        <v>1.0 Mn</v>
      </c>
    </row>
    <row r="100" spans="1:73" x14ac:dyDescent="0.35">
      <c r="A100">
        <v>99</v>
      </c>
      <c r="B100" t="s">
        <v>196</v>
      </c>
      <c r="C100" t="str">
        <f t="shared" si="34"/>
        <v>Riyadh - Opportunity 99</v>
      </c>
      <c r="D100" t="s">
        <v>180</v>
      </c>
      <c r="E100" t="s">
        <v>205</v>
      </c>
      <c r="F100" t="s">
        <v>110</v>
      </c>
      <c r="G100" s="11">
        <v>130</v>
      </c>
      <c r="H100" s="11" t="str">
        <f t="shared" si="35"/>
        <v xml:space="preserve"> متوسط (من 75 إلى أقل من 150 موظف)</v>
      </c>
      <c r="I100">
        <v>33891896</v>
      </c>
      <c r="J100" t="str">
        <f t="shared" si="36"/>
        <v>استثمار متوسط 20M - 100M</v>
      </c>
      <c r="K100">
        <v>28157826</v>
      </c>
      <c r="L100" t="str">
        <f t="shared" si="37"/>
        <v>متوسطة 20M - 100M</v>
      </c>
      <c r="M100" s="4">
        <v>467280</v>
      </c>
      <c r="N100" s="4" t="str">
        <f t="shared" si="38"/>
        <v>منخفضة &lt; 500K</v>
      </c>
      <c r="O100">
        <v>5266790</v>
      </c>
      <c r="P100" t="str">
        <f t="shared" si="39"/>
        <v>متوسط 1M - 10M</v>
      </c>
      <c r="Q100">
        <v>63976157</v>
      </c>
      <c r="R100" s="2">
        <f t="shared" si="40"/>
        <v>63.976157000000001</v>
      </c>
      <c r="S100" t="str">
        <f t="shared" si="41"/>
        <v>مرتفعة 50M - 100M</v>
      </c>
      <c r="T100">
        <v>48879345</v>
      </c>
      <c r="U100" s="2">
        <f t="shared" si="42"/>
        <v>48.879345000000001</v>
      </c>
      <c r="V100" t="str">
        <f t="shared" si="43"/>
        <v>مرتفع 20M - 100M</v>
      </c>
      <c r="W100">
        <v>15096812</v>
      </c>
      <c r="X100" s="2">
        <f t="shared" si="44"/>
        <v>15.096812</v>
      </c>
      <c r="Y100" t="str">
        <f t="shared" si="45"/>
        <v>مرتفعة 10M - 30M</v>
      </c>
      <c r="Z100" s="13">
        <v>0.45</v>
      </c>
      <c r="AA100" s="13" t="str">
        <f t="shared" si="46"/>
        <v>منخفض &lt; 15%</v>
      </c>
      <c r="AB100" s="13">
        <v>0.13</v>
      </c>
      <c r="AC100" s="13" t="str">
        <f t="shared" si="47"/>
        <v>منخفض &lt; 13%</v>
      </c>
      <c r="AD100" s="11">
        <v>4.8</v>
      </c>
      <c r="AE100" s="11" t="str">
        <f t="shared" si="48"/>
        <v>عائد متوسط (3 – &lt;5 سنوات)</v>
      </c>
      <c r="AF100">
        <v>0.76</v>
      </c>
      <c r="AG100" t="str">
        <f t="shared" si="49"/>
        <v>مرتفع &gt; 60%</v>
      </c>
      <c r="AH100">
        <v>14419193</v>
      </c>
      <c r="AI100" s="2">
        <f t="shared" si="50"/>
        <v>14.419193</v>
      </c>
      <c r="AJ100" t="str">
        <f t="shared" si="51"/>
        <v>مرتفع 10M - 30M</v>
      </c>
      <c r="AK100">
        <v>16599682</v>
      </c>
      <c r="AL100" s="2">
        <f t="shared" si="52"/>
        <v>16.599682000000001</v>
      </c>
      <c r="AM100" t="str">
        <f t="shared" si="53"/>
        <v>مرتفعة 10M - 30M</v>
      </c>
      <c r="AN100">
        <v>20547779</v>
      </c>
      <c r="AO100" s="2">
        <f t="shared" si="54"/>
        <v>20.547778999999998</v>
      </c>
      <c r="AP100" t="str">
        <f t="shared" si="55"/>
        <v>مرتفعة 10M - 30M</v>
      </c>
      <c r="AQ100" s="13">
        <v>0.13</v>
      </c>
      <c r="AR100" s="13" t="str">
        <f t="shared" si="56"/>
        <v>منخفضة &lt; 11%</v>
      </c>
      <c r="AS100" s="13">
        <v>0</v>
      </c>
      <c r="AT100" s="13" t="str">
        <f t="shared" si="57"/>
        <v>في طور التحسن</v>
      </c>
      <c r="AU100" s="13">
        <v>0.2359755994721596</v>
      </c>
      <c r="AV100" s="13" t="str">
        <f t="shared" si="58"/>
        <v>متوسط</v>
      </c>
      <c r="AW100">
        <v>15096812</v>
      </c>
      <c r="AX100" s="2">
        <f t="shared" si="59"/>
        <v>15.096812</v>
      </c>
      <c r="AY100" t="str">
        <f t="shared" si="60"/>
        <v>مرتفع</v>
      </c>
      <c r="AZ100" s="13">
        <v>0.2359755994721596</v>
      </c>
      <c r="BA100" s="13" t="str">
        <f t="shared" si="61"/>
        <v>معتدل</v>
      </c>
      <c r="BB100" s="13">
        <v>0.25946669475629802</v>
      </c>
      <c r="BC100" s="13" t="str">
        <f t="shared" si="62"/>
        <v>معتدل</v>
      </c>
      <c r="BD100">
        <v>4</v>
      </c>
      <c r="BE100" t="str">
        <f t="shared" si="63"/>
        <v>إنتاجية متوسطة 3 - 5</v>
      </c>
      <c r="BF100">
        <v>3</v>
      </c>
      <c r="BG100">
        <v>3</v>
      </c>
      <c r="BH100">
        <v>4</v>
      </c>
      <c r="BI100">
        <v>4</v>
      </c>
      <c r="BJ100">
        <v>3</v>
      </c>
      <c r="BK100">
        <v>3</v>
      </c>
      <c r="BL100">
        <v>20</v>
      </c>
      <c r="BM100" t="s">
        <v>82</v>
      </c>
      <c r="BN100" s="2">
        <v>33.891896000000003</v>
      </c>
      <c r="BO100" s="14" t="str">
        <f t="shared" si="64"/>
        <v>33.9 Mn</v>
      </c>
      <c r="BP100" s="2">
        <v>28.157826</v>
      </c>
      <c r="BQ100" s="14" t="str">
        <f t="shared" si="65"/>
        <v>28.2 Mn</v>
      </c>
      <c r="BR100" s="2">
        <v>0.46727999999999997</v>
      </c>
      <c r="BS100" s="14" t="str">
        <f t="shared" si="66"/>
        <v>467 Thousand</v>
      </c>
      <c r="BT100" s="2">
        <v>5.2667900000000003</v>
      </c>
      <c r="BU100" s="11" t="str">
        <f t="shared" si="67"/>
        <v>0.5 Mn</v>
      </c>
    </row>
    <row r="101" spans="1:73" x14ac:dyDescent="0.35">
      <c r="A101">
        <v>100</v>
      </c>
      <c r="B101" t="s">
        <v>197</v>
      </c>
      <c r="C101" t="str">
        <f t="shared" si="34"/>
        <v>Riyadh - Opportunity 100</v>
      </c>
      <c r="D101" t="s">
        <v>198</v>
      </c>
      <c r="E101" t="s">
        <v>205</v>
      </c>
      <c r="F101" t="s">
        <v>110</v>
      </c>
      <c r="G101" s="11">
        <v>141</v>
      </c>
      <c r="H101" s="11" t="str">
        <f t="shared" si="35"/>
        <v xml:space="preserve"> متوسط (من 75 إلى أقل من 150 موظف)</v>
      </c>
      <c r="I101">
        <v>30147904</v>
      </c>
      <c r="J101" t="str">
        <f t="shared" si="36"/>
        <v>استثمار متوسط 20M - 100M</v>
      </c>
      <c r="K101">
        <v>25402158</v>
      </c>
      <c r="L101" t="str">
        <f t="shared" si="37"/>
        <v>متوسطة 20M - 100M</v>
      </c>
      <c r="M101" s="4">
        <v>808988</v>
      </c>
      <c r="N101" s="4" t="str">
        <f t="shared" si="38"/>
        <v>متوسطة 500K - 2M</v>
      </c>
      <c r="O101">
        <v>3936758</v>
      </c>
      <c r="P101" t="str">
        <f t="shared" si="39"/>
        <v>متوسط 1M - 10M</v>
      </c>
      <c r="Q101">
        <v>36919804</v>
      </c>
      <c r="R101" s="2">
        <f t="shared" si="40"/>
        <v>36.919803999999999</v>
      </c>
      <c r="S101" t="str">
        <f t="shared" si="41"/>
        <v>متوسطة 10M - 50M</v>
      </c>
      <c r="T101">
        <v>23005375</v>
      </c>
      <c r="U101" s="2">
        <f t="shared" si="42"/>
        <v>23.005375000000001</v>
      </c>
      <c r="V101" t="str">
        <f t="shared" si="43"/>
        <v>مرتفع 20M - 100M</v>
      </c>
      <c r="W101">
        <v>13914429</v>
      </c>
      <c r="X101" s="2">
        <f t="shared" si="44"/>
        <v>13.914429</v>
      </c>
      <c r="Y101" t="str">
        <f t="shared" si="45"/>
        <v>مرتفعة 10M - 30M</v>
      </c>
      <c r="Z101" s="13">
        <v>0.46</v>
      </c>
      <c r="AA101" s="13" t="str">
        <f t="shared" si="46"/>
        <v>منخفض &lt; 15%</v>
      </c>
      <c r="AB101" s="13">
        <v>0.2</v>
      </c>
      <c r="AC101" s="13" t="str">
        <f t="shared" si="47"/>
        <v>منخفض &lt; 13%</v>
      </c>
      <c r="AD101">
        <v>3.4</v>
      </c>
      <c r="AE101" s="11" t="str">
        <f t="shared" si="48"/>
        <v>عائد متوسط (3 – &lt;5 سنوات)</v>
      </c>
      <c r="AF101">
        <v>0.62</v>
      </c>
      <c r="AG101" t="str">
        <f t="shared" si="49"/>
        <v>مرتفع &gt; 60%</v>
      </c>
      <c r="AH101">
        <v>12631126</v>
      </c>
      <c r="AI101" s="2">
        <f t="shared" si="50"/>
        <v>12.631126</v>
      </c>
      <c r="AJ101" t="str">
        <f t="shared" si="51"/>
        <v>مرتفع 10M - 30M</v>
      </c>
      <c r="AK101">
        <v>17610270</v>
      </c>
      <c r="AL101" s="2">
        <f t="shared" si="52"/>
        <v>17.61027</v>
      </c>
      <c r="AM101" t="str">
        <f t="shared" si="53"/>
        <v>مرتفعة 10M - 30M</v>
      </c>
      <c r="AN101">
        <v>19677509</v>
      </c>
      <c r="AO101" s="2">
        <f t="shared" si="54"/>
        <v>19.677509000000001</v>
      </c>
      <c r="AP101" t="str">
        <f t="shared" si="55"/>
        <v>مرتفعة 10M - 30M</v>
      </c>
      <c r="AQ101" s="13">
        <v>0.13</v>
      </c>
      <c r="AR101" s="13" t="str">
        <f t="shared" si="56"/>
        <v>منخفضة &lt; 11%</v>
      </c>
      <c r="AS101" s="13">
        <v>7.0000000000000007E-2</v>
      </c>
      <c r="AT101" s="13" t="str">
        <f t="shared" si="57"/>
        <v>استثمار جيد</v>
      </c>
      <c r="AU101" s="13">
        <v>0.37688252624526392</v>
      </c>
      <c r="AV101" s="13" t="str">
        <f t="shared" si="58"/>
        <v>مرتفع</v>
      </c>
      <c r="AW101">
        <v>13914429</v>
      </c>
      <c r="AX101" s="2">
        <f t="shared" si="59"/>
        <v>13.914429</v>
      </c>
      <c r="AY101" t="str">
        <f t="shared" si="60"/>
        <v>معتدل</v>
      </c>
      <c r="AZ101" s="13">
        <v>0.37688252624526392</v>
      </c>
      <c r="BA101" s="13" t="str">
        <f t="shared" si="61"/>
        <v>مرتفع</v>
      </c>
      <c r="BB101" s="13">
        <v>0.4769870934309402</v>
      </c>
      <c r="BC101" s="13" t="str">
        <f t="shared" si="62"/>
        <v>مرتفع</v>
      </c>
      <c r="BD101">
        <v>5</v>
      </c>
      <c r="BE101" t="str">
        <f t="shared" si="63"/>
        <v>إنتاجية متوسطة 3 - 5</v>
      </c>
      <c r="BF101">
        <v>4</v>
      </c>
      <c r="BG101">
        <v>4</v>
      </c>
      <c r="BH101">
        <v>5</v>
      </c>
      <c r="BI101">
        <v>5</v>
      </c>
      <c r="BJ101">
        <v>3</v>
      </c>
      <c r="BK101">
        <v>5</v>
      </c>
      <c r="BL101">
        <v>26</v>
      </c>
      <c r="BM101" t="s">
        <v>79</v>
      </c>
      <c r="BN101" s="2">
        <v>30.147904</v>
      </c>
      <c r="BO101" s="14" t="str">
        <f t="shared" si="64"/>
        <v>30.1 Mn</v>
      </c>
      <c r="BP101" s="2">
        <v>25.402158</v>
      </c>
      <c r="BQ101" s="14" t="str">
        <f t="shared" si="65"/>
        <v>25.4 Mn</v>
      </c>
      <c r="BR101" s="2">
        <v>0.80898800000000004</v>
      </c>
      <c r="BS101" s="14" t="str">
        <f t="shared" si="66"/>
        <v>809 Thousand</v>
      </c>
      <c r="BT101" s="2">
        <v>3.9367580000000002</v>
      </c>
      <c r="BU101" s="11" t="str">
        <f t="shared" si="67"/>
        <v>0.8 Mn</v>
      </c>
    </row>
    <row r="102" spans="1:73" x14ac:dyDescent="0.35">
      <c r="A102">
        <v>101</v>
      </c>
      <c r="B102" t="s">
        <v>199</v>
      </c>
      <c r="C102" t="str">
        <f t="shared" si="34"/>
        <v>Riyadh - Opportunity 101</v>
      </c>
      <c r="D102" t="s">
        <v>198</v>
      </c>
      <c r="E102" t="s">
        <v>205</v>
      </c>
      <c r="F102" t="s">
        <v>81</v>
      </c>
      <c r="G102" s="11">
        <v>30</v>
      </c>
      <c r="H102" s="11" t="str">
        <f t="shared" si="35"/>
        <v xml:space="preserve"> منخفض (من 25 إلى أقل من 75 موظف)</v>
      </c>
      <c r="I102">
        <v>37260316</v>
      </c>
      <c r="J102" t="str">
        <f t="shared" si="36"/>
        <v>استثمار متوسط 20M - 100M</v>
      </c>
      <c r="K102">
        <v>26993354</v>
      </c>
      <c r="L102" t="str">
        <f t="shared" si="37"/>
        <v>متوسطة 20M - 100M</v>
      </c>
      <c r="M102" s="4">
        <v>580471</v>
      </c>
      <c r="N102" s="4" t="str">
        <f t="shared" si="38"/>
        <v>متوسطة 500K - 2M</v>
      </c>
      <c r="O102">
        <v>9686491</v>
      </c>
      <c r="P102" t="str">
        <f t="shared" si="39"/>
        <v>متوسط 1M - 10M</v>
      </c>
      <c r="Q102">
        <v>48802709</v>
      </c>
      <c r="R102" s="2">
        <f t="shared" si="40"/>
        <v>48.802709</v>
      </c>
      <c r="S102" t="str">
        <f t="shared" si="41"/>
        <v>متوسطة 10M - 50M</v>
      </c>
      <c r="T102">
        <v>32423024</v>
      </c>
      <c r="U102" s="2">
        <f t="shared" si="42"/>
        <v>32.423023999999998</v>
      </c>
      <c r="V102" t="str">
        <f t="shared" si="43"/>
        <v>مرتفع 20M - 100M</v>
      </c>
      <c r="W102">
        <v>16379685</v>
      </c>
      <c r="X102" s="2">
        <f t="shared" si="44"/>
        <v>16.379684999999998</v>
      </c>
      <c r="Y102" t="str">
        <f t="shared" si="45"/>
        <v>مرتفعة 10M - 30M</v>
      </c>
      <c r="Z102" s="13">
        <v>0.44</v>
      </c>
      <c r="AA102" s="13" t="str">
        <f t="shared" si="46"/>
        <v>منخفض &lt; 15%</v>
      </c>
      <c r="AB102" s="13">
        <v>0.17</v>
      </c>
      <c r="AC102" s="13" t="str">
        <f t="shared" si="47"/>
        <v>منخفض &lt; 13%</v>
      </c>
      <c r="AD102">
        <v>3.4</v>
      </c>
      <c r="AE102" s="11" t="str">
        <f t="shared" si="48"/>
        <v>عائد متوسط (3 – &lt;5 سنوات)</v>
      </c>
      <c r="AF102">
        <v>0.66</v>
      </c>
      <c r="AG102" t="str">
        <f t="shared" si="49"/>
        <v>مرتفع &gt; 60%</v>
      </c>
      <c r="AH102">
        <v>13343548</v>
      </c>
      <c r="AI102" s="2">
        <f t="shared" si="50"/>
        <v>13.343548</v>
      </c>
      <c r="AJ102" t="str">
        <f t="shared" si="51"/>
        <v>مرتفع 10M - 30M</v>
      </c>
      <c r="AK102">
        <v>19995874</v>
      </c>
      <c r="AL102" s="2">
        <f t="shared" si="52"/>
        <v>19.995874000000001</v>
      </c>
      <c r="AM102" t="str">
        <f t="shared" si="53"/>
        <v>مرتفعة 10M - 30M</v>
      </c>
      <c r="AN102">
        <v>25366478</v>
      </c>
      <c r="AO102" s="2">
        <f t="shared" si="54"/>
        <v>25.366478000000001</v>
      </c>
      <c r="AP102" t="str">
        <f t="shared" si="55"/>
        <v>مرتفعة 10M - 30M</v>
      </c>
      <c r="AQ102" s="13">
        <v>0.12</v>
      </c>
      <c r="AR102" s="13" t="str">
        <f t="shared" si="56"/>
        <v>منخفضة &lt; 11%</v>
      </c>
      <c r="AS102" s="13">
        <v>5.0000000000000017E-2</v>
      </c>
      <c r="AT102" s="13" t="str">
        <f t="shared" si="57"/>
        <v>استثمار جيد</v>
      </c>
      <c r="AU102" s="13">
        <v>0.33563065115913948</v>
      </c>
      <c r="AV102" s="13" t="str">
        <f t="shared" si="58"/>
        <v>مرتفع</v>
      </c>
      <c r="AW102">
        <v>16379685</v>
      </c>
      <c r="AX102" s="2">
        <f t="shared" si="59"/>
        <v>16.379684999999998</v>
      </c>
      <c r="AY102" t="str">
        <f t="shared" si="60"/>
        <v>مرتفع</v>
      </c>
      <c r="AZ102" s="13">
        <v>0.33563065115913948</v>
      </c>
      <c r="BA102" s="13" t="str">
        <f t="shared" si="61"/>
        <v>مرتفع</v>
      </c>
      <c r="BB102" s="13">
        <v>0.40972877140898062</v>
      </c>
      <c r="BC102" s="13" t="str">
        <f t="shared" si="62"/>
        <v>مرتفع</v>
      </c>
      <c r="BD102">
        <v>1</v>
      </c>
      <c r="BE102" t="str">
        <f t="shared" si="63"/>
        <v>إنتاجية منخفضة ≤ 2</v>
      </c>
      <c r="BF102">
        <v>4</v>
      </c>
      <c r="BG102">
        <v>4</v>
      </c>
      <c r="BH102">
        <v>5</v>
      </c>
      <c r="BI102">
        <v>5</v>
      </c>
      <c r="BJ102">
        <v>1</v>
      </c>
      <c r="BK102">
        <v>5</v>
      </c>
      <c r="BL102">
        <v>24</v>
      </c>
      <c r="BM102" t="s">
        <v>82</v>
      </c>
      <c r="BN102" s="2">
        <v>37.260316000000003</v>
      </c>
      <c r="BO102" s="14" t="str">
        <f t="shared" si="64"/>
        <v>37.3 Mn</v>
      </c>
      <c r="BP102" s="2">
        <v>26.993354</v>
      </c>
      <c r="BQ102" s="14" t="str">
        <f t="shared" si="65"/>
        <v>27. Mn</v>
      </c>
      <c r="BR102" s="2">
        <v>0.58047099999999996</v>
      </c>
      <c r="BS102" s="14" t="str">
        <f t="shared" si="66"/>
        <v>580 Thousand</v>
      </c>
      <c r="BT102" s="2">
        <v>9.6864910000000002</v>
      </c>
      <c r="BU102" s="11" t="str">
        <f t="shared" si="67"/>
        <v>0.6 Mn</v>
      </c>
    </row>
    <row r="103" spans="1:73" x14ac:dyDescent="0.35">
      <c r="A103">
        <v>102</v>
      </c>
      <c r="B103" t="s">
        <v>200</v>
      </c>
      <c r="C103" t="str">
        <f t="shared" si="34"/>
        <v>Riyadh - Opportunity 102</v>
      </c>
      <c r="D103" t="s">
        <v>121</v>
      </c>
      <c r="E103" t="s">
        <v>205</v>
      </c>
      <c r="F103" t="s">
        <v>78</v>
      </c>
      <c r="G103" s="11">
        <v>130</v>
      </c>
      <c r="H103" s="11" t="str">
        <f t="shared" si="35"/>
        <v xml:space="preserve"> متوسط (من 75 إلى أقل من 150 موظف)</v>
      </c>
      <c r="I103">
        <v>81711726</v>
      </c>
      <c r="J103" t="str">
        <f t="shared" si="36"/>
        <v>استثمار متوسط 20M - 100M</v>
      </c>
      <c r="K103">
        <v>65360133</v>
      </c>
      <c r="L103" t="str">
        <f t="shared" si="37"/>
        <v>متوسطة 20M - 100M</v>
      </c>
      <c r="M103" s="4">
        <v>1655545</v>
      </c>
      <c r="N103" s="4" t="str">
        <f t="shared" si="38"/>
        <v>متوسطة 500K - 2M</v>
      </c>
      <c r="O103">
        <v>14696048</v>
      </c>
      <c r="P103" t="str">
        <f t="shared" si="39"/>
        <v>مرتفع ≥ 10M</v>
      </c>
      <c r="Q103">
        <v>140287705</v>
      </c>
      <c r="R103" s="2">
        <f t="shared" si="40"/>
        <v>140.28770499999999</v>
      </c>
      <c r="S103" t="str">
        <f t="shared" si="41"/>
        <v>ضخمة ≥ 100M</v>
      </c>
      <c r="T103">
        <v>90153146</v>
      </c>
      <c r="U103" s="2">
        <f t="shared" si="42"/>
        <v>90.153146000000007</v>
      </c>
      <c r="V103" t="str">
        <f t="shared" si="43"/>
        <v>مرتفع 20M - 100M</v>
      </c>
      <c r="W103">
        <v>50134559</v>
      </c>
      <c r="X103" s="2">
        <f t="shared" si="44"/>
        <v>50.134559000000003</v>
      </c>
      <c r="Y103" t="str">
        <f t="shared" si="45"/>
        <v>ضخمة ≥ 30M</v>
      </c>
      <c r="Z103" s="13">
        <v>0.61</v>
      </c>
      <c r="AA103" s="13" t="str">
        <f t="shared" si="46"/>
        <v>منخفض &lt; 15%</v>
      </c>
      <c r="AB103" s="13">
        <v>0.18</v>
      </c>
      <c r="AC103" s="13" t="str">
        <f t="shared" si="47"/>
        <v>منخفض &lt; 13%</v>
      </c>
      <c r="AD103">
        <v>3.2</v>
      </c>
      <c r="AE103" s="11" t="str">
        <f t="shared" si="48"/>
        <v>عائد متوسط (3 – &lt;5 سنوات)</v>
      </c>
      <c r="AF103">
        <v>0.64</v>
      </c>
      <c r="AG103" t="str">
        <f t="shared" si="49"/>
        <v>مرتفع &gt; 60%</v>
      </c>
      <c r="AH103">
        <v>38834142</v>
      </c>
      <c r="AI103" s="2">
        <f t="shared" si="50"/>
        <v>38.834142</v>
      </c>
      <c r="AJ103" t="str">
        <f t="shared" si="51"/>
        <v>ممتاز ≥ 30M</v>
      </c>
      <c r="AK103">
        <v>62561678</v>
      </c>
      <c r="AL103" s="2">
        <f t="shared" si="52"/>
        <v>62.561678000000001</v>
      </c>
      <c r="AM103" t="str">
        <f t="shared" si="53"/>
        <v>عالية جدًا ≥ 30M</v>
      </c>
      <c r="AN103">
        <v>79526212</v>
      </c>
      <c r="AO103" s="2">
        <f t="shared" si="54"/>
        <v>79.526212000000001</v>
      </c>
      <c r="AP103" t="str">
        <f t="shared" si="55"/>
        <v>عالية جدًا ≥ 30M</v>
      </c>
      <c r="AQ103" s="13">
        <v>0.1</v>
      </c>
      <c r="AR103" s="13" t="str">
        <f t="shared" si="56"/>
        <v>منخفضة &lt; 11%</v>
      </c>
      <c r="AS103" s="13">
        <v>7.9999999999999988E-2</v>
      </c>
      <c r="AT103" s="13" t="str">
        <f t="shared" si="57"/>
        <v>استثمار جيد</v>
      </c>
      <c r="AU103" s="13">
        <v>0.35736958559554449</v>
      </c>
      <c r="AV103" s="13" t="str">
        <f t="shared" si="58"/>
        <v>مرتفع</v>
      </c>
      <c r="AW103">
        <v>50134559</v>
      </c>
      <c r="AX103" s="2">
        <f t="shared" si="59"/>
        <v>50.134559000000003</v>
      </c>
      <c r="AY103" t="str">
        <f t="shared" si="60"/>
        <v>مرتفع جدًا</v>
      </c>
      <c r="AZ103" s="13">
        <v>0.35736958559554449</v>
      </c>
      <c r="BA103" s="13" t="str">
        <f t="shared" si="61"/>
        <v>مرتفع</v>
      </c>
      <c r="BB103" s="13">
        <v>0.44595267988737858</v>
      </c>
      <c r="BC103" s="13" t="str">
        <f t="shared" si="62"/>
        <v>مرتفع</v>
      </c>
      <c r="BD103">
        <v>2</v>
      </c>
      <c r="BE103" t="str">
        <f t="shared" si="63"/>
        <v>إنتاجية منخفضة ≤ 2</v>
      </c>
      <c r="BF103">
        <v>4</v>
      </c>
      <c r="BG103">
        <v>4</v>
      </c>
      <c r="BH103">
        <v>5</v>
      </c>
      <c r="BI103">
        <v>5</v>
      </c>
      <c r="BJ103">
        <v>1</v>
      </c>
      <c r="BK103">
        <v>5</v>
      </c>
      <c r="BL103">
        <v>24</v>
      </c>
      <c r="BM103" t="s">
        <v>82</v>
      </c>
      <c r="BN103" s="2">
        <v>81.711725999999999</v>
      </c>
      <c r="BO103" s="14" t="str">
        <f t="shared" si="64"/>
        <v>81.7 Mn</v>
      </c>
      <c r="BP103" s="2">
        <v>65.360133000000005</v>
      </c>
      <c r="BQ103" s="14" t="str">
        <f t="shared" si="65"/>
        <v>65.4 Mn</v>
      </c>
      <c r="BR103" s="2">
        <v>1.655545</v>
      </c>
      <c r="BS103" s="14" t="str">
        <f t="shared" si="66"/>
        <v>1.7 Mn</v>
      </c>
      <c r="BT103" s="2">
        <v>14.696047999999999</v>
      </c>
      <c r="BU103" s="11" t="str">
        <f t="shared" si="67"/>
        <v>1.7 Mn</v>
      </c>
    </row>
    <row r="104" spans="1:73" x14ac:dyDescent="0.35">
      <c r="A104">
        <v>103</v>
      </c>
      <c r="B104" t="s">
        <v>201</v>
      </c>
      <c r="C104" t="str">
        <f t="shared" si="34"/>
        <v>Riyadh - Opportunity 103</v>
      </c>
      <c r="D104" t="s">
        <v>121</v>
      </c>
      <c r="E104" t="s">
        <v>205</v>
      </c>
      <c r="F104" t="s">
        <v>110</v>
      </c>
      <c r="G104" s="11">
        <v>188</v>
      </c>
      <c r="H104" s="11" t="str">
        <f t="shared" si="35"/>
        <v xml:space="preserve"> مرتفع (150 موظف فأكثر)</v>
      </c>
      <c r="I104">
        <v>29218806</v>
      </c>
      <c r="J104" t="str">
        <f t="shared" si="36"/>
        <v>استثمار متوسط 20M - 100M</v>
      </c>
      <c r="K104">
        <v>24788475</v>
      </c>
      <c r="L104" t="str">
        <f t="shared" si="37"/>
        <v>متوسطة 20M - 100M</v>
      </c>
      <c r="M104" s="4">
        <v>301709</v>
      </c>
      <c r="N104" s="4" t="str">
        <f t="shared" si="38"/>
        <v>منخفضة &lt; 500K</v>
      </c>
      <c r="O104">
        <v>4128622</v>
      </c>
      <c r="P104" t="str">
        <f t="shared" si="39"/>
        <v>متوسط 1M - 10M</v>
      </c>
      <c r="Q104">
        <v>35466427</v>
      </c>
      <c r="R104" s="2">
        <f t="shared" si="40"/>
        <v>35.466427000000003</v>
      </c>
      <c r="S104" t="str">
        <f t="shared" si="41"/>
        <v>متوسطة 10M - 50M</v>
      </c>
      <c r="T104">
        <v>24796128</v>
      </c>
      <c r="U104" s="2">
        <f t="shared" si="42"/>
        <v>24.796128</v>
      </c>
      <c r="V104" t="str">
        <f t="shared" si="43"/>
        <v>مرتفع 20M - 100M</v>
      </c>
      <c r="W104">
        <v>10670299</v>
      </c>
      <c r="X104" s="2">
        <f t="shared" si="44"/>
        <v>10.670299</v>
      </c>
      <c r="Y104" t="str">
        <f t="shared" si="45"/>
        <v>مرتفعة 10M - 30M</v>
      </c>
      <c r="Z104" s="13">
        <v>0.37</v>
      </c>
      <c r="AA104" s="13" t="str">
        <f t="shared" si="46"/>
        <v>منخفض &lt; 15%</v>
      </c>
      <c r="AB104" s="13">
        <v>0.16</v>
      </c>
      <c r="AC104" s="13" t="str">
        <f t="shared" si="47"/>
        <v>منخفض &lt; 13%</v>
      </c>
      <c r="AD104">
        <v>4</v>
      </c>
      <c r="AE104" s="11" t="str">
        <f t="shared" si="48"/>
        <v>عائد متوسط (3 – &lt;5 سنوات)</v>
      </c>
      <c r="AF104">
        <v>0.7</v>
      </c>
      <c r="AG104" t="str">
        <f t="shared" si="49"/>
        <v>مرتفع &gt; 60%</v>
      </c>
      <c r="AH104">
        <v>6457701</v>
      </c>
      <c r="AI104" s="2">
        <f t="shared" si="50"/>
        <v>6.4577010000000001</v>
      </c>
      <c r="AJ104" t="str">
        <f t="shared" si="51"/>
        <v>متوسط 2M - 10M</v>
      </c>
      <c r="AK104">
        <v>12867594</v>
      </c>
      <c r="AL104" s="2">
        <f t="shared" si="52"/>
        <v>12.867594</v>
      </c>
      <c r="AM104" t="str">
        <f t="shared" si="53"/>
        <v>مرتفعة 10M - 30M</v>
      </c>
      <c r="AN104">
        <v>15506932</v>
      </c>
      <c r="AO104" s="2">
        <f t="shared" si="54"/>
        <v>15.506932000000001</v>
      </c>
      <c r="AP104" t="str">
        <f t="shared" si="55"/>
        <v>مرتفعة 10M - 30M</v>
      </c>
      <c r="AQ104" s="13">
        <v>0.13</v>
      </c>
      <c r="AR104" s="13" t="str">
        <f t="shared" si="56"/>
        <v>منخفضة &lt; 11%</v>
      </c>
      <c r="AS104" s="13">
        <v>0.03</v>
      </c>
      <c r="AT104" s="13" t="str">
        <f t="shared" si="57"/>
        <v>استثمار جيد</v>
      </c>
      <c r="AU104" s="13">
        <v>0.30085632815507468</v>
      </c>
      <c r="AV104" s="13" t="str">
        <f t="shared" si="58"/>
        <v>مرتفع</v>
      </c>
      <c r="AW104">
        <v>10670299</v>
      </c>
      <c r="AX104" s="2">
        <f t="shared" si="59"/>
        <v>10.670299</v>
      </c>
      <c r="AY104" t="str">
        <f t="shared" si="60"/>
        <v>معتدل</v>
      </c>
      <c r="AZ104" s="13">
        <v>0.30085632815507468</v>
      </c>
      <c r="BA104" s="13" t="str">
        <f t="shared" si="61"/>
        <v>مرتفع</v>
      </c>
      <c r="BB104" s="13">
        <v>0.36281055320289241</v>
      </c>
      <c r="BC104" s="13" t="str">
        <f t="shared" si="62"/>
        <v>معتدل</v>
      </c>
      <c r="BD104">
        <v>6</v>
      </c>
      <c r="BE104" t="str">
        <f t="shared" si="63"/>
        <v>إنتاجية مرتفعة &gt; 5</v>
      </c>
      <c r="BF104">
        <v>4</v>
      </c>
      <c r="BG104">
        <v>4</v>
      </c>
      <c r="BH104">
        <v>5</v>
      </c>
      <c r="BI104">
        <v>5</v>
      </c>
      <c r="BJ104">
        <v>4</v>
      </c>
      <c r="BK104">
        <v>4</v>
      </c>
      <c r="BL104">
        <v>26</v>
      </c>
      <c r="BM104" t="s">
        <v>79</v>
      </c>
      <c r="BN104" s="2">
        <v>29.218806000000001</v>
      </c>
      <c r="BO104" s="14" t="str">
        <f t="shared" si="64"/>
        <v>29.2 Mn</v>
      </c>
      <c r="BP104" s="2">
        <v>24.788474999999998</v>
      </c>
      <c r="BQ104" s="14" t="str">
        <f t="shared" si="65"/>
        <v>24.8 Mn</v>
      </c>
      <c r="BR104" s="2">
        <v>0.301709</v>
      </c>
      <c r="BS104" s="14" t="str">
        <f t="shared" si="66"/>
        <v>302 Thousand</v>
      </c>
      <c r="BT104" s="2">
        <v>4.128622</v>
      </c>
      <c r="BU104" s="11" t="str">
        <f t="shared" si="67"/>
        <v>0.3 Mn</v>
      </c>
    </row>
    <row r="105" spans="1:73" x14ac:dyDescent="0.35">
      <c r="A105">
        <v>104</v>
      </c>
      <c r="B105" t="s">
        <v>202</v>
      </c>
      <c r="C105" t="str">
        <f t="shared" si="34"/>
        <v>Riyadh - Opportunity 104</v>
      </c>
      <c r="D105" t="s">
        <v>121</v>
      </c>
      <c r="E105" t="s">
        <v>205</v>
      </c>
      <c r="F105" t="s">
        <v>110</v>
      </c>
      <c r="G105" s="11">
        <v>159</v>
      </c>
      <c r="H105" s="11" t="str">
        <f t="shared" si="35"/>
        <v xml:space="preserve"> مرتفع (150 موظف فأكثر)</v>
      </c>
      <c r="I105">
        <v>71894724</v>
      </c>
      <c r="J105" t="str">
        <f t="shared" si="36"/>
        <v>استثمار متوسط 20M - 100M</v>
      </c>
      <c r="K105">
        <v>58413048</v>
      </c>
      <c r="L105" t="str">
        <f t="shared" si="37"/>
        <v>متوسطة 20M - 100M</v>
      </c>
      <c r="M105" s="4">
        <v>815318</v>
      </c>
      <c r="N105" s="4" t="str">
        <f t="shared" si="38"/>
        <v>متوسطة 500K - 2M</v>
      </c>
      <c r="O105">
        <v>12666358</v>
      </c>
      <c r="P105" t="str">
        <f t="shared" si="39"/>
        <v>مرتفع ≥ 10M</v>
      </c>
      <c r="Q105">
        <v>100032572</v>
      </c>
      <c r="R105" s="2">
        <f t="shared" si="40"/>
        <v>100.032572</v>
      </c>
      <c r="S105" t="str">
        <f t="shared" si="41"/>
        <v>ضخمة ≥ 100M</v>
      </c>
      <c r="T105">
        <v>69917777</v>
      </c>
      <c r="U105" s="2">
        <f t="shared" si="42"/>
        <v>69.917777000000001</v>
      </c>
      <c r="V105" t="str">
        <f t="shared" si="43"/>
        <v>مرتفع 20M - 100M</v>
      </c>
      <c r="W105">
        <v>30114795</v>
      </c>
      <c r="X105" s="2">
        <f t="shared" si="44"/>
        <v>30.114795000000001</v>
      </c>
      <c r="Y105" t="str">
        <f t="shared" si="45"/>
        <v>ضخمة ≥ 30M</v>
      </c>
      <c r="Z105" s="13">
        <v>0.42</v>
      </c>
      <c r="AA105" s="13" t="str">
        <f t="shared" si="46"/>
        <v>منخفض &lt; 15%</v>
      </c>
      <c r="AB105" s="13">
        <v>0.14000000000000001</v>
      </c>
      <c r="AC105" s="13" t="str">
        <f t="shared" si="47"/>
        <v>منخفض &lt; 13%</v>
      </c>
      <c r="AD105">
        <v>4.4000000000000004</v>
      </c>
      <c r="AE105" s="11" t="str">
        <f t="shared" si="48"/>
        <v>عائد متوسط (3 – &lt;5 سنوات)</v>
      </c>
      <c r="AF105">
        <v>0.7</v>
      </c>
      <c r="AG105" t="str">
        <f t="shared" si="49"/>
        <v>مرتفع &gt; 60%</v>
      </c>
      <c r="AH105">
        <v>37977047</v>
      </c>
      <c r="AI105" s="2">
        <f t="shared" si="50"/>
        <v>37.977046999999999</v>
      </c>
      <c r="AJ105" t="str">
        <f t="shared" si="51"/>
        <v>ممتاز ≥ 30M</v>
      </c>
      <c r="AK105">
        <v>34355412</v>
      </c>
      <c r="AL105" s="2">
        <f t="shared" si="52"/>
        <v>34.355412000000001</v>
      </c>
      <c r="AM105" t="str">
        <f t="shared" si="53"/>
        <v>عالية جدًا ≥ 30M</v>
      </c>
      <c r="AN105">
        <v>39014450</v>
      </c>
      <c r="AO105" s="2">
        <f t="shared" si="54"/>
        <v>39.014449999999997</v>
      </c>
      <c r="AP105" t="str">
        <f t="shared" si="55"/>
        <v>عالية جدًا ≥ 30M</v>
      </c>
      <c r="AQ105" s="13">
        <v>0.13</v>
      </c>
      <c r="AR105" s="13" t="str">
        <f t="shared" si="56"/>
        <v>منخفضة &lt; 11%</v>
      </c>
      <c r="AS105" s="13">
        <v>1.0000000000000011E-2</v>
      </c>
      <c r="AT105" s="13" t="str">
        <f t="shared" si="57"/>
        <v>استثمار جيد</v>
      </c>
      <c r="AU105" s="13">
        <v>0.30104989202916832</v>
      </c>
      <c r="AV105" s="13" t="str">
        <f t="shared" si="58"/>
        <v>مرتفع</v>
      </c>
      <c r="AW105">
        <v>30114795</v>
      </c>
      <c r="AX105" s="2">
        <f t="shared" si="59"/>
        <v>30.114795000000001</v>
      </c>
      <c r="AY105" t="str">
        <f t="shared" si="60"/>
        <v>مرتفع جدًا</v>
      </c>
      <c r="AZ105" s="13">
        <v>0.30104989202916832</v>
      </c>
      <c r="BA105" s="13" t="str">
        <f t="shared" si="61"/>
        <v>مرتفع</v>
      </c>
      <c r="BB105" s="13">
        <v>0.34344225398903072</v>
      </c>
      <c r="BC105" s="13" t="str">
        <f t="shared" si="62"/>
        <v>معتدل</v>
      </c>
      <c r="BD105">
        <v>2</v>
      </c>
      <c r="BE105" t="str">
        <f t="shared" si="63"/>
        <v>إنتاجية منخفضة ≤ 2</v>
      </c>
      <c r="BF105">
        <v>3</v>
      </c>
      <c r="BG105">
        <v>3</v>
      </c>
      <c r="BH105">
        <v>5</v>
      </c>
      <c r="BI105">
        <v>5</v>
      </c>
      <c r="BJ105">
        <v>1</v>
      </c>
      <c r="BK105">
        <v>4</v>
      </c>
      <c r="BL105">
        <v>21</v>
      </c>
      <c r="BM105" t="s">
        <v>82</v>
      </c>
      <c r="BN105" s="2">
        <v>71.894723999999997</v>
      </c>
      <c r="BO105" s="14" t="str">
        <f t="shared" si="64"/>
        <v>71.9 Mn</v>
      </c>
      <c r="BP105" s="2">
        <v>58.413048000000003</v>
      </c>
      <c r="BQ105" s="14" t="str">
        <f t="shared" si="65"/>
        <v>58.4 Mn</v>
      </c>
      <c r="BR105" s="2">
        <v>0.81531799999999999</v>
      </c>
      <c r="BS105" s="14" t="str">
        <f t="shared" si="66"/>
        <v>815 Thousand</v>
      </c>
      <c r="BT105" s="2">
        <v>12.666358000000001</v>
      </c>
      <c r="BU105" s="11" t="str">
        <f t="shared" si="67"/>
        <v>0.8 Mn</v>
      </c>
    </row>
    <row r="106" spans="1:73" x14ac:dyDescent="0.35">
      <c r="A106">
        <v>105</v>
      </c>
      <c r="B106" t="s">
        <v>202</v>
      </c>
      <c r="C106" t="str">
        <f t="shared" si="34"/>
        <v>Riyadh - Opportunity 105</v>
      </c>
      <c r="D106" t="s">
        <v>121</v>
      </c>
      <c r="E106" t="s">
        <v>205</v>
      </c>
      <c r="F106" t="s">
        <v>78</v>
      </c>
      <c r="G106" s="11">
        <v>210</v>
      </c>
      <c r="H106" s="11" t="str">
        <f t="shared" si="35"/>
        <v xml:space="preserve"> مرتفع (150 موظف فأكثر)</v>
      </c>
      <c r="I106">
        <v>52112683</v>
      </c>
      <c r="J106" t="str">
        <f t="shared" si="36"/>
        <v>استثمار متوسط 20M - 100M</v>
      </c>
      <c r="K106">
        <v>42036707</v>
      </c>
      <c r="L106" t="str">
        <f t="shared" si="37"/>
        <v>متوسطة 20M - 100M</v>
      </c>
      <c r="M106" s="4">
        <v>665334</v>
      </c>
      <c r="N106" s="4" t="str">
        <f t="shared" si="38"/>
        <v>متوسطة 500K - 2M</v>
      </c>
      <c r="O106">
        <v>9410642</v>
      </c>
      <c r="P106" t="str">
        <f t="shared" si="39"/>
        <v>متوسط 1M - 10M</v>
      </c>
      <c r="Q106">
        <v>73612407</v>
      </c>
      <c r="R106" s="2">
        <f t="shared" si="40"/>
        <v>73.612407000000005</v>
      </c>
      <c r="S106" t="str">
        <f t="shared" si="41"/>
        <v>مرتفعة 50M - 100M</v>
      </c>
      <c r="T106">
        <v>45816607</v>
      </c>
      <c r="U106" s="2">
        <f t="shared" si="42"/>
        <v>45.816606999999998</v>
      </c>
      <c r="V106" t="str">
        <f t="shared" si="43"/>
        <v>مرتفع 20M - 100M</v>
      </c>
      <c r="W106">
        <v>27795800</v>
      </c>
      <c r="X106" s="2">
        <f t="shared" si="44"/>
        <v>27.7958</v>
      </c>
      <c r="Y106" t="str">
        <f t="shared" si="45"/>
        <v>مرتفعة 10M - 30M</v>
      </c>
      <c r="Z106" s="13">
        <v>0.53</v>
      </c>
      <c r="AA106" s="13" t="str">
        <f t="shared" si="46"/>
        <v>منخفض &lt; 15%</v>
      </c>
      <c r="AB106" s="13">
        <v>0.18</v>
      </c>
      <c r="AC106" s="13" t="str">
        <f t="shared" si="47"/>
        <v>منخفض &lt; 13%</v>
      </c>
      <c r="AD106">
        <v>3.8</v>
      </c>
      <c r="AE106" s="11" t="str">
        <f t="shared" si="48"/>
        <v>عائد متوسط (3 – &lt;5 سنوات)</v>
      </c>
      <c r="AF106">
        <v>0.62</v>
      </c>
      <c r="AG106" t="str">
        <f t="shared" si="49"/>
        <v>مرتفع &gt; 60%</v>
      </c>
      <c r="AH106">
        <v>12409668</v>
      </c>
      <c r="AI106" s="2">
        <f t="shared" si="50"/>
        <v>12.409668</v>
      </c>
      <c r="AJ106" t="str">
        <f t="shared" si="51"/>
        <v>مرتفع 10M - 30M</v>
      </c>
      <c r="AK106">
        <v>29583079</v>
      </c>
      <c r="AL106" s="2">
        <f t="shared" si="52"/>
        <v>29.583079000000001</v>
      </c>
      <c r="AM106" t="str">
        <f t="shared" si="53"/>
        <v>مرتفعة 10M - 30M</v>
      </c>
      <c r="AN106">
        <v>37653148</v>
      </c>
      <c r="AO106" s="2">
        <f t="shared" si="54"/>
        <v>37.653148000000002</v>
      </c>
      <c r="AP106" t="str">
        <f t="shared" si="55"/>
        <v>عالية جدًا ≥ 30M</v>
      </c>
      <c r="AQ106" s="13">
        <v>0.1</v>
      </c>
      <c r="AR106" s="13" t="str">
        <f t="shared" si="56"/>
        <v>منخفضة &lt; 11%</v>
      </c>
      <c r="AS106" s="13">
        <v>7.9999999999999988E-2</v>
      </c>
      <c r="AT106" s="13" t="str">
        <f t="shared" si="57"/>
        <v>استثمار جيد</v>
      </c>
      <c r="AU106" s="13">
        <v>0.37759667334339442</v>
      </c>
      <c r="AV106" s="13" t="str">
        <f t="shared" si="58"/>
        <v>مرتفع</v>
      </c>
      <c r="AW106">
        <v>27795800</v>
      </c>
      <c r="AX106" s="2">
        <f t="shared" si="59"/>
        <v>27.7958</v>
      </c>
      <c r="AY106" t="str">
        <f t="shared" si="60"/>
        <v>مرتفع</v>
      </c>
      <c r="AZ106" s="13">
        <v>0.37759667334339442</v>
      </c>
      <c r="BA106" s="13" t="str">
        <f t="shared" si="61"/>
        <v>مرتفع</v>
      </c>
      <c r="BB106" s="13">
        <v>0.40187626251645331</v>
      </c>
      <c r="BC106" s="13" t="str">
        <f t="shared" si="62"/>
        <v>مرتفع</v>
      </c>
      <c r="BD106">
        <v>4</v>
      </c>
      <c r="BE106" t="str">
        <f t="shared" si="63"/>
        <v>إنتاجية متوسطة 3 - 5</v>
      </c>
      <c r="BF106">
        <v>4</v>
      </c>
      <c r="BG106">
        <v>4</v>
      </c>
      <c r="BH106">
        <v>5</v>
      </c>
      <c r="BI106">
        <v>5</v>
      </c>
      <c r="BJ106">
        <v>3</v>
      </c>
      <c r="BK106">
        <v>5</v>
      </c>
      <c r="BL106">
        <v>26</v>
      </c>
      <c r="BM106" t="s">
        <v>79</v>
      </c>
      <c r="BN106" s="2">
        <v>52.112682999999997</v>
      </c>
      <c r="BO106" s="14" t="str">
        <f t="shared" si="64"/>
        <v>52.1 Mn</v>
      </c>
      <c r="BP106" s="2">
        <v>42.036707</v>
      </c>
      <c r="BQ106" s="14" t="str">
        <f t="shared" si="65"/>
        <v>42. Mn</v>
      </c>
      <c r="BR106" s="2">
        <v>0.66533399999999998</v>
      </c>
      <c r="BS106" s="14" t="str">
        <f t="shared" si="66"/>
        <v>665 Thousand</v>
      </c>
      <c r="BT106" s="2">
        <v>9.4106419999999993</v>
      </c>
      <c r="BU106" s="11" t="str">
        <f t="shared" si="67"/>
        <v>0.7 Mn</v>
      </c>
    </row>
  </sheetData>
  <autoFilter ref="A1:BT106" xr:uid="{00000000-0001-0000-0000-000000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91B64836C5CBB44BD1C111746D179EE" ma:contentTypeVersion="5" ma:contentTypeDescription="Create a new document." ma:contentTypeScope="" ma:versionID="3b00fade6d0e79c01aba89e389955265">
  <xsd:schema xmlns:xsd="http://www.w3.org/2001/XMLSchema" xmlns:xs="http://www.w3.org/2001/XMLSchema" xmlns:p="http://schemas.microsoft.com/office/2006/metadata/properties" xmlns:ns3="5fa21965-4074-4c4e-baf1-c31b7af9a016" targetNamespace="http://schemas.microsoft.com/office/2006/metadata/properties" ma:root="true" ma:fieldsID="03bd9b0d3e638e11f97e90142e861f52" ns3:_="">
    <xsd:import namespace="5fa21965-4074-4c4e-baf1-c31b7af9a016"/>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a21965-4074-4c4e-baf1-c31b7af9a016"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activity" ma:index="12"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5fa21965-4074-4c4e-baf1-c31b7af9a016" xsi:nil="true"/>
  </documentManagement>
</p:properties>
</file>

<file path=customXml/itemProps1.xml><?xml version="1.0" encoding="utf-8"?>
<ds:datastoreItem xmlns:ds="http://schemas.openxmlformats.org/officeDocument/2006/customXml" ds:itemID="{585F3CE5-AFA1-488E-901B-2C1629FB6A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fa21965-4074-4c4e-baf1-c31b7af9a0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10C6A75-7147-446D-8A68-5C56AE62EEE7}">
  <ds:schemaRefs>
    <ds:schemaRef ds:uri="http://schemas.microsoft.com/sharepoint/v3/contenttype/forms"/>
  </ds:schemaRefs>
</ds:datastoreItem>
</file>

<file path=customXml/itemProps3.xml><?xml version="1.0" encoding="utf-8"?>
<ds:datastoreItem xmlns:ds="http://schemas.openxmlformats.org/officeDocument/2006/customXml" ds:itemID="{C789342D-4DAB-481D-8579-8D5E167B306D}">
  <ds:schemaRefs>
    <ds:schemaRef ds:uri="http://purl.org/dc/dcmitype/"/>
    <ds:schemaRef ds:uri="http://schemas.microsoft.com/office/2006/documentManagement/types"/>
    <ds:schemaRef ds:uri="http://purl.org/dc/terms/"/>
    <ds:schemaRef ds:uri="http://schemas.openxmlformats.org/package/2006/metadata/core-properties"/>
    <ds:schemaRef ds:uri="http://schemas.microsoft.com/office/infopath/2007/PartnerControls"/>
    <ds:schemaRef ds:uri="5fa21965-4074-4c4e-baf1-c31b7af9a016"/>
    <ds:schemaRef ds:uri="http://schemas.microsoft.com/office/2006/metadata/properti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Investment_Dashboard</vt:lpstr>
      <vt:lpstr>Sheet1</vt:lpstr>
      <vt:lpstr>Investment_Dashboard!Print_Area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DELL</dc:creator>
  <cp:keywords/>
  <dc:description/>
  <cp:lastModifiedBy>Saad Alrefai</cp:lastModifiedBy>
  <cp:revision/>
  <cp:lastPrinted>2025-06-09T17:50:32Z</cp:lastPrinted>
  <dcterms:created xsi:type="dcterms:W3CDTF">2025-06-03T20:35:51Z</dcterms:created>
  <dcterms:modified xsi:type="dcterms:W3CDTF">2025-06-09T20:28:19Z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0x010100A91B64836C5CBB44BD1C111746D179EE</vt:lpwstr>
  </property>
</Properties>
</file>